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1" defaultThemeVersion="164011"/>
  <mc:AlternateContent xmlns:mc="http://schemas.openxmlformats.org/markup-compatibility/2006">
    <mc:Choice Requires="x15">
      <x15ac:absPath xmlns:x15ac="http://schemas.microsoft.com/office/spreadsheetml/2010/11/ac" url="\\ie.corp\root\ИЭ ИД\Docs\ЗАКУПКИ\Заказчики\4 ЕСЭ ГГ ИД Экология\2021 АП Адаптация объектов\2. Документация\"/>
    </mc:Choice>
  </mc:AlternateContent>
  <workbookProtection workbookAlgorithmName="SHA-512" workbookHashValue="YSstC+129ylsyMqQUPYTM4NcZ4Qs4yT+bZ/wwk6vXzML886M20ffIIXRfdRTSQ5pqvPvX631neHFHxCp/efquw==" workbookSaltValue="BLZkwetb6J1/JJsPitMc/g==" workbookSpinCount="100000" lockStructure="1"/>
  <bookViews>
    <workbookView xWindow="0" yWindow="0" windowWidth="28800" windowHeight="12300" tabRatio="904" firstSheet="1" activeTab="7"/>
  </bookViews>
  <sheets>
    <sheet name="ID" sheetId="9" state="hidden" r:id="rId1"/>
    <sheet name="ОФЕРТА_ (начни с меня)" sheetId="2" r:id="rId2"/>
    <sheet name="Анкета" sheetId="1" r:id="rId3"/>
    <sheet name="Анкета. Виды работ" sheetId="12" r:id="rId4"/>
    <sheet name="Анкета. Баланс" sheetId="13" r:id="rId5"/>
    <sheet name="Соответствие требованиям" sheetId="4" r:id="rId6"/>
    <sheet name="Гарантийное письмо" sheetId="18" r:id="rId7"/>
    <sheet name="Кадры" sheetId="5" r:id="rId8"/>
    <sheet name="МТР" sheetId="6" r:id="rId9"/>
    <sheet name="Собственники" sheetId="7" r:id="rId10"/>
    <sheet name="Опыт (договора)" sheetId="3" r:id="rId11"/>
    <sheet name="Опыт (статьи)" sheetId="21" r:id="rId12"/>
    <sheet name="Претензии" sheetId="14" r:id="rId13"/>
    <sheet name="Суд. решения" sheetId="15" r:id="rId14"/>
    <sheet name="Субподрядчики" sheetId="16" r:id="rId15"/>
    <sheet name="Согласие" sheetId="17" r:id="rId16"/>
    <sheet name="Сокращение ОПФ" sheetId="20" state="hidden" r:id="rId17"/>
    <sheet name="~" sheetId="10" state="hidden" r:id="rId18"/>
    <sheet name="Выборы" sheetId="11" state="hidden" r:id="rId19"/>
  </sheet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_xlnm._FilterDatabase" localSheetId="5" hidden="1">'Соответствие требованиям'!$B$5:$F$5</definedName>
    <definedName name="ExternalData_1" localSheetId="18" hidden="1">Выборы!$B$13:$F$30</definedName>
    <definedName name="ВНЕОБОРОТНЫЕ_АКТИВЫ">'Анкета. Баланс'!$D$26</definedName>
    <definedName name="Гарантия">'ОФЕРТА_ (начни с меня)'!$C$22</definedName>
    <definedName name="Доходы_будущих_периодов">'Анкета. Баланс'!$D$16</definedName>
    <definedName name="_xlnm.Print_Titles" localSheetId="2">Анкета!$2:$3</definedName>
    <definedName name="_xlnm.Print_Titles" localSheetId="4">'Анкета. Баланс'!$2:$4</definedName>
    <definedName name="_xlnm.Print_Titles" localSheetId="3">'Анкета. Виды работ'!$2:$3</definedName>
    <definedName name="_xlnm.Print_Titles" localSheetId="7">Кадры!$4:$8</definedName>
    <definedName name="_xlnm.Print_Titles" localSheetId="8">МТР!$4:$7</definedName>
    <definedName name="_xlnm.Print_Titles" localSheetId="10">'Опыт (договора)'!$2:$7</definedName>
    <definedName name="_xlnm.Print_Titles" localSheetId="1">'ОФЕРТА_ (начни с меня)'!$2:$7</definedName>
    <definedName name="_xlnm.Print_Titles" localSheetId="12">Претензии!$3:$7</definedName>
    <definedName name="_xlnm.Print_Titles" localSheetId="9">Собственники!$4:$8</definedName>
    <definedName name="_xlnm.Print_Titles" localSheetId="5">'Соответствие требованиям'!$3:$5</definedName>
    <definedName name="_xlnm.Print_Titles" localSheetId="14">Субподрядчики!$3:$6</definedName>
    <definedName name="_xlnm.Print_Titles" localSheetId="13">'Суд. решения'!$3:$9</definedName>
    <definedName name="КАПИТАЛ_И_РЕЗЕРВЫ">'Анкета. Баланс'!$D$19</definedName>
    <definedName name="КРАТКОСРОЧНЫЕ_ОБЯЗАТЕЛЬСТВА">'Анкета. Баланс'!$D$13</definedName>
    <definedName name="НаличиеКадровыхРесурсов">'Соответствие требованиям'!$E$18</definedName>
    <definedName name="НаличиеМатериальноТехническихРесурсов">'Соответствие требованиям'!$E$21</definedName>
    <definedName name="_xlnm.Print_Area" localSheetId="2">Анкета!$B$2:$D$48</definedName>
    <definedName name="_xlnm.Print_Area" localSheetId="4">'Анкета. Баланс'!$B$2:$D$35</definedName>
    <definedName name="_xlnm.Print_Area" localSheetId="3">'Анкета. Виды работ'!$B$2:$F$220</definedName>
    <definedName name="_xlnm.Print_Area" localSheetId="6">'Гарантийное письмо'!$A$1:$AD$16</definedName>
    <definedName name="_xlnm.Print_Area" localSheetId="7">Кадры!$B$2:$M$20</definedName>
    <definedName name="_xlnm.Print_Area" localSheetId="8">МТР!$B$2:$H$10</definedName>
    <definedName name="_xlnm.Print_Area" localSheetId="10">'Опыт (договора)'!$B$2:$P$18</definedName>
    <definedName name="_xlnm.Print_Area" localSheetId="11">'Опыт (статьи)'!$B$2:$G$16</definedName>
    <definedName name="_xlnm.Print_Area" localSheetId="1">'ОФЕРТА_ (начни с меня)'!$B$2:$E$44</definedName>
    <definedName name="_xlnm.Print_Area" localSheetId="12">Претензии!$B$2:$K$18</definedName>
    <definedName name="_xlnm.Print_Area" localSheetId="9">Собственники!$B$2:$P$12</definedName>
    <definedName name="_xlnm.Print_Area" localSheetId="15">Согласие!$B$2:$AL$44</definedName>
    <definedName name="_xlnm.Print_Area" localSheetId="5">'Соответствие требованиям'!$B$2:$F$27</definedName>
    <definedName name="_xlnm.Print_Area" localSheetId="14">Субподрядчики!$B$2:$G$9</definedName>
    <definedName name="_xlnm.Print_Area" localSheetId="13">'Суд. решения'!$B$2:$M$19</definedName>
    <definedName name="ОБОРОТНЫЕ_АКТИВЫ">'Анкета. Баланс'!$D$5</definedName>
    <definedName name="ОсновнаяИнформация_АдресЭлектроннойПочтыЛица">Анкета!$D$31</definedName>
    <definedName name="ОсновнаяИнформация_АдресЭлектроннойПочтыРуководителя">Анкета!$D$21</definedName>
    <definedName name="ОсновнаяИнформация_АдресЭлектроннойПочтыУчастника" localSheetId="3">'Анкета. Виды работ'!#REF!</definedName>
    <definedName name="ОсновнаяИнформация_АдресЭлектроннойПочтыУчастника">Анкета!$D$8</definedName>
    <definedName name="ОсновнаяИнформация_ГородМестонахождения">Анкета!#REF!</definedName>
    <definedName name="ОсновнаяИнформация_ДополнительныйТелефонЛица">Анкета!$D$30</definedName>
    <definedName name="ОсновнаяИнформация_ДополнительныйТелефонРуководителя">Анкета!$D$20</definedName>
    <definedName name="ОсновнаяИнформация_ИННУчастника" localSheetId="3">'Анкета. Виды работ'!$E$36</definedName>
    <definedName name="ОсновнаяИнформация_ИННУчастника">Анкета!$D$11</definedName>
    <definedName name="ОсновнаяИнформация_КППУчастника" localSheetId="3">'Анкета. Виды работ'!$E$37</definedName>
    <definedName name="ОсновнаяИнформация_КППУчастника">Анкета!$D$12</definedName>
    <definedName name="ОсновнаяИнформация_МестонахождениеУчастника" localSheetId="3">'Анкета. Виды работ'!$E$30</definedName>
    <definedName name="ОсновнаяИнформация_МестонахождениеУчастника">Анкета!$D$6</definedName>
    <definedName name="ОсновнаяИнформация_НаименованиеУчастника" localSheetId="3">'Анкета. Виды работ'!$E$29</definedName>
    <definedName name="ОсновнаяИнформация_НаименованиеУчастника">Анкета!$D$4</definedName>
    <definedName name="ОсновнаяИнформация_ОбщийТелефон">Анкета!$D$10</definedName>
    <definedName name="ОсновнаяИнформация_ОГРНУчастника" localSheetId="3">'Анкета. Виды работ'!$E$34</definedName>
    <definedName name="ОсновнаяИнформация_ОГРНУчастника">Анкета!$D$13</definedName>
    <definedName name="ОсновнаяИнформация_ОКВЭДУчастника" localSheetId="3">'Анкета. Виды работ'!$E$39</definedName>
    <definedName name="ОсновнаяИнформация_ОКВЭДУчастника">Анкета!$D$15</definedName>
    <definedName name="ОсновнаяИнформация_ОКОПФУчастника" localSheetId="3">'Анкета. Виды работ'!$E$40</definedName>
    <definedName name="ОсновнаяИнформация_ОКОПФУчастника">Анкета!$D$16</definedName>
    <definedName name="ОсновнаяИнформация_ОКПОУчастника" localSheetId="3">'Анкета. Виды работ'!$E$38</definedName>
    <definedName name="ОсновнаяИнформация_ОКПОУчастника">Анкета!$D$14</definedName>
    <definedName name="ОсновнаяИнформация_ОсновнойТелефонЛица">Анкета!$D$29</definedName>
    <definedName name="ОсновнаяИнформация_ОсновнойТелефонРуковод">Анкета!$D$19</definedName>
    <definedName name="ОсновнаяИнформация_ОсновнойТелефонРуководителя">Анкета!$D$19</definedName>
    <definedName name="ОсновнаяИнформация_ПочтовыйАдресУчастника" localSheetId="3">'Анкета. Виды работ'!$E$31</definedName>
    <definedName name="ОсновнаяИнформация_ПочтовыйАдресУчастника">Анкета!$D$7</definedName>
    <definedName name="ОсновнаяИнформация_СокрНаименование">Анкета!$D$5</definedName>
    <definedName name="ОсновнаяИнформация_ФИОЛицаУполномоченного">Анкета!$D$27</definedName>
    <definedName name="ОсновнаяИнформация_ФИОРуковод">Анкета!$D$17</definedName>
    <definedName name="ОсновнаяИнформация_ФИОРуководителя">Анкета!$D$17</definedName>
    <definedName name="Оферта_ИНН">'ОФЕРТА_ (начни с меня)'!$D$5</definedName>
    <definedName name="Оферта_КПП">'ОФЕРТА_ (начни с меня)'!$D$6</definedName>
    <definedName name="Оферта_Наименование">'ОФЕРТА_ (начни с меня)'!$D$4</definedName>
    <definedName name="Оферта_Наименование_Участника">'ОФЕРТА_ (начни с меня)'!$D$4</definedName>
    <definedName name="Оферта_НаименованиеУчастника">'ОФЕРТА_ (начни с меня)'!$D$4</definedName>
    <definedName name="Оценочные_обязательства">'Анкета. Баланс'!$D$17</definedName>
    <definedName name="Претензии" localSheetId="12">Претензии!$E$9</definedName>
    <definedName name="ПрохождениеТехническогоАудита">'Соответствие требованиям'!$E$27</definedName>
    <definedName name="СМСП">Анкета!$D$45</definedName>
    <definedName name="Финансовые_вложения">'Анкета. Баланс'!$D$12</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B6" i="21" l="1"/>
  <c r="B7" i="21" s="1"/>
  <c r="B8" i="21" s="1"/>
  <c r="B9" i="21" s="1"/>
  <c r="B10" i="21" s="1"/>
  <c r="B11" i="21" s="1"/>
  <c r="B12" i="21" s="1"/>
  <c r="B13" i="21" s="1"/>
  <c r="B14" i="21" s="1"/>
  <c r="B15" i="21" s="1"/>
  <c r="B2" i="21"/>
  <c r="B144" i="12" l="1"/>
  <c r="B98" i="12"/>
  <c r="B91" i="12"/>
  <c r="B87" i="12"/>
  <c r="B78" i="12"/>
  <c r="B35" i="12" l="1"/>
  <c r="D26" i="13" l="1"/>
  <c r="D13" i="13"/>
  <c r="D5" i="13"/>
  <c r="D19" i="13"/>
  <c r="B83" i="12" l="1"/>
  <c r="B158" i="12" l="1"/>
  <c r="B89" i="12" l="1"/>
  <c r="B208" i="12" l="1"/>
  <c r="B209" i="12"/>
  <c r="B210" i="12"/>
  <c r="B211" i="12"/>
  <c r="B212" i="12"/>
  <c r="B213" i="12"/>
  <c r="B214" i="12"/>
  <c r="B215" i="12"/>
  <c r="B216" i="12"/>
  <c r="B217" i="12"/>
  <c r="B218" i="12"/>
  <c r="B219" i="12"/>
  <c r="B220" i="12"/>
  <c r="B207" i="12"/>
  <c r="B29" i="12"/>
  <c r="B30" i="12"/>
  <c r="B31" i="12"/>
  <c r="B32" i="12"/>
  <c r="B33" i="12"/>
  <c r="B34"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9" i="12"/>
  <c r="B80" i="12"/>
  <c r="B81" i="12"/>
  <c r="B82" i="12"/>
  <c r="B84" i="12"/>
  <c r="B85" i="12"/>
  <c r="B86" i="12"/>
  <c r="B88" i="12"/>
  <c r="B90" i="12"/>
  <c r="B92" i="12"/>
  <c r="B93" i="12"/>
  <c r="B94" i="12"/>
  <c r="B95" i="12"/>
  <c r="B96" i="12"/>
  <c r="B97"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5" i="12"/>
  <c r="B146" i="12"/>
  <c r="B147" i="12"/>
  <c r="B148" i="12"/>
  <c r="B149" i="12"/>
  <c r="B150" i="12"/>
  <c r="B151" i="12"/>
  <c r="B152" i="12"/>
  <c r="B153" i="12"/>
  <c r="B154" i="12"/>
  <c r="B155" i="12"/>
  <c r="B156" i="12"/>
  <c r="B157"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10" i="7" l="1"/>
  <c r="B11" i="7" s="1"/>
  <c r="B12" i="7" s="1"/>
  <c r="B2" i="16"/>
  <c r="B2" i="15"/>
  <c r="B2" i="14"/>
  <c r="B2" i="3"/>
  <c r="B2" i="7"/>
  <c r="B3" i="6"/>
  <c r="B3" i="5"/>
  <c r="B2" i="4"/>
  <c r="B2" i="13"/>
  <c r="B2" i="12"/>
  <c r="B2" i="1"/>
  <c r="A13" i="18" l="1"/>
  <c r="E33" i="20"/>
  <c r="C35" i="20"/>
  <c r="C34" i="20"/>
  <c r="D34" i="20"/>
  <c r="E35" i="20"/>
  <c r="D33" i="20"/>
  <c r="D35" i="20"/>
  <c r="E32" i="20"/>
  <c r="D32" i="20"/>
  <c r="C32" i="20"/>
  <c r="C33" i="20"/>
  <c r="E34" i="20"/>
  <c r="D11" i="1" l="1"/>
  <c r="E5" i="12" l="1"/>
  <c r="B3" i="21" s="1"/>
  <c r="E31" i="20"/>
  <c r="E17" i="20"/>
  <c r="E16" i="20"/>
  <c r="E26" i="20"/>
  <c r="E7" i="20"/>
  <c r="E6" i="20"/>
  <c r="E13" i="20"/>
  <c r="E21" i="20"/>
  <c r="E12" i="20"/>
  <c r="E15" i="20"/>
  <c r="E3" i="20"/>
  <c r="E9" i="20"/>
  <c r="E24" i="20"/>
  <c r="E2" i="20"/>
  <c r="E4" i="20"/>
  <c r="E30" i="20"/>
  <c r="E28" i="20"/>
  <c r="E29" i="20"/>
  <c r="E23" i="20"/>
  <c r="E18" i="20"/>
  <c r="E27" i="20"/>
  <c r="E10" i="20"/>
  <c r="E5" i="20"/>
  <c r="E19" i="20"/>
  <c r="E11" i="20"/>
  <c r="E25" i="20"/>
  <c r="E8" i="20"/>
  <c r="E20" i="20"/>
  <c r="E14" i="20"/>
  <c r="E22" i="20"/>
  <c r="B3" i="13" l="1"/>
  <c r="B3" i="15"/>
  <c r="B4" i="6"/>
  <c r="B3" i="4"/>
  <c r="B3" i="16"/>
  <c r="B3" i="14"/>
  <c r="B3" i="7"/>
  <c r="B4" i="5"/>
  <c r="B3" i="3"/>
  <c r="C12" i="20"/>
  <c r="C29" i="20"/>
  <c r="C24" i="20"/>
  <c r="D8" i="20"/>
  <c r="C21" i="20"/>
  <c r="D23" i="20"/>
  <c r="C26" i="20"/>
  <c r="D21" i="20"/>
  <c r="D4" i="20"/>
  <c r="C13" i="20"/>
  <c r="C25" i="20"/>
  <c r="C15" i="20"/>
  <c r="D30" i="20"/>
  <c r="D12" i="20"/>
  <c r="C31" i="20"/>
  <c r="D18" i="20"/>
  <c r="D3" i="20"/>
  <c r="D22" i="20"/>
  <c r="C22" i="20"/>
  <c r="C19" i="20"/>
  <c r="D14" i="20"/>
  <c r="D7" i="20"/>
  <c r="C30" i="20"/>
  <c r="C6" i="20"/>
  <c r="D5" i="20"/>
  <c r="D17" i="20"/>
  <c r="D27" i="20"/>
  <c r="C18" i="20"/>
  <c r="D29" i="20"/>
  <c r="D16" i="20"/>
  <c r="D24" i="20"/>
  <c r="C27" i="20"/>
  <c r="C23" i="20"/>
  <c r="D13" i="20"/>
  <c r="D31" i="20"/>
  <c r="C10" i="20"/>
  <c r="C14" i="20"/>
  <c r="D9" i="20"/>
  <c r="C5" i="20"/>
  <c r="D28" i="20"/>
  <c r="C7" i="20"/>
  <c r="D20" i="20"/>
  <c r="C8" i="20"/>
  <c r="C11" i="20"/>
  <c r="D6" i="20"/>
  <c r="D15" i="20"/>
  <c r="D11" i="20"/>
  <c r="C20" i="20"/>
  <c r="D26" i="20"/>
  <c r="C16" i="20"/>
  <c r="C2" i="20"/>
  <c r="D10" i="20"/>
  <c r="C9" i="20"/>
  <c r="D25" i="20"/>
  <c r="D2" i="20"/>
  <c r="C4" i="20"/>
  <c r="C3" i="20"/>
  <c r="D19" i="20"/>
  <c r="C17" i="20"/>
  <c r="C28" i="20"/>
  <c r="D8" i="3" l="1"/>
  <c r="D9" i="3"/>
  <c r="D10" i="3"/>
  <c r="D11" i="3"/>
  <c r="D12" i="3"/>
  <c r="D13" i="3"/>
  <c r="D14" i="3"/>
  <c r="D15" i="3"/>
  <c r="D16" i="3"/>
  <c r="D17" i="3"/>
  <c r="B6" i="12" l="1"/>
  <c r="D12" i="1" l="1"/>
  <c r="D4" i="1"/>
  <c r="E26" i="12" l="1"/>
  <c r="E25" i="12"/>
  <c r="E21" i="12"/>
  <c r="E18" i="12" l="1"/>
  <c r="E27" i="12"/>
  <c r="E24" i="12"/>
  <c r="E23" i="12"/>
  <c r="E22" i="12"/>
  <c r="E20" i="12"/>
  <c r="E19" i="12"/>
  <c r="E17" i="12"/>
  <c r="E16" i="12"/>
  <c r="E15" i="12"/>
  <c r="E14" i="12"/>
  <c r="E13" i="12"/>
  <c r="E12" i="12"/>
  <c r="E11" i="12"/>
  <c r="E10" i="12"/>
  <c r="E9" i="12"/>
  <c r="E8" i="12"/>
  <c r="E7" i="12"/>
  <c r="E6" i="12"/>
  <c r="E4" i="12"/>
  <c r="B15" i="12"/>
  <c r="B16" i="12"/>
  <c r="B17" i="12"/>
  <c r="B14" i="12"/>
  <c r="B13" i="12" l="1"/>
  <c r="B12" i="12"/>
  <c r="B10" i="12"/>
  <c r="B11" i="12"/>
  <c r="B9" i="12"/>
  <c r="B5" i="12"/>
  <c r="B7" i="12"/>
  <c r="B4" i="12" l="1"/>
  <c r="C38" i="2" l="1"/>
  <c r="C37" i="2"/>
  <c r="C36" i="2"/>
  <c r="C35" i="2"/>
  <c r="C34" i="2"/>
  <c r="C33" i="2"/>
  <c r="C32" i="2"/>
  <c r="C31" i="2"/>
  <c r="C30" i="2"/>
  <c r="C29" i="2"/>
  <c r="C28" i="2"/>
  <c r="B7" i="16"/>
  <c r="B8" i="16" s="1"/>
  <c r="B9" i="16" s="1"/>
  <c r="C27" i="2" l="1"/>
  <c r="O2" i="10" l="1"/>
  <c r="Q2" i="10" l="1"/>
  <c r="N2" i="10"/>
  <c r="M2" i="10"/>
  <c r="E2" i="10"/>
  <c r="H2" i="10"/>
  <c r="L2" i="10" l="1"/>
  <c r="P2" i="10" l="1"/>
  <c r="T2" i="10"/>
  <c r="S2" i="10"/>
  <c r="R2" i="10" l="1"/>
  <c r="B10" i="15" l="1"/>
  <c r="B11" i="15" s="1"/>
  <c r="B12" i="15" s="1"/>
  <c r="B13" i="15" s="1"/>
  <c r="B14" i="15" s="1"/>
  <c r="B15" i="15" s="1"/>
  <c r="B16" i="15" s="1"/>
  <c r="B17" i="15" s="1"/>
  <c r="B18" i="15" s="1"/>
  <c r="B19" i="15" s="1"/>
  <c r="B8" i="14"/>
  <c r="B9" i="14" s="1"/>
  <c r="B10" i="14" s="1"/>
  <c r="B11" i="14" s="1"/>
  <c r="B12" i="14" s="1"/>
  <c r="B13" i="14" s="1"/>
  <c r="B14" i="14" s="1"/>
  <c r="B15" i="14" s="1"/>
  <c r="B16" i="14" s="1"/>
  <c r="B17" i="14" s="1"/>
  <c r="J2" i="10" l="1"/>
  <c r="K2" i="10"/>
  <c r="G2" i="10" l="1"/>
  <c r="I2" i="10"/>
  <c r="F2" i="10"/>
  <c r="B8" i="6" l="1"/>
  <c r="B9" i="6" l="1"/>
  <c r="B10" i="6" s="1"/>
  <c r="B8" i="3"/>
  <c r="B9" i="3" s="1"/>
  <c r="B10" i="3" l="1"/>
  <c r="B11" i="3" s="1"/>
  <c r="B12" i="3" s="1"/>
  <c r="B13" i="3" s="1"/>
  <c r="B14" i="3" s="1"/>
  <c r="B15" i="3" s="1"/>
  <c r="B16" i="3" s="1"/>
  <c r="B17" i="3" s="1"/>
  <c r="D2" i="10"/>
  <c r="D13" i="14"/>
  <c r="D16" i="15"/>
  <c r="D10" i="15"/>
  <c r="D10" i="14"/>
  <c r="D12" i="14"/>
  <c r="D15" i="15"/>
  <c r="D8" i="14"/>
  <c r="D15" i="14"/>
  <c r="D14" i="14"/>
  <c r="D12" i="15"/>
  <c r="D9" i="14"/>
  <c r="D14" i="15"/>
  <c r="C2" i="10"/>
  <c r="D19" i="15"/>
  <c r="D18" i="15"/>
  <c r="D17" i="14"/>
  <c r="D11" i="15"/>
  <c r="D17" i="15"/>
  <c r="D16" i="14"/>
  <c r="D11" i="14"/>
  <c r="D13" i="15"/>
  <c r="B2" i="9"/>
  <c r="A2" i="10" s="1"/>
  <c r="B5" i="7"/>
  <c r="C11" i="14"/>
  <c r="C10" i="15"/>
  <c r="C14" i="15"/>
  <c r="C15" i="14"/>
  <c r="C8" i="14"/>
  <c r="C15" i="3"/>
  <c r="C16" i="3"/>
  <c r="C12" i="14"/>
  <c r="C11" i="3"/>
  <c r="C13" i="14"/>
  <c r="B2" i="10"/>
  <c r="C9" i="14"/>
  <c r="C10" i="3"/>
  <c r="C17" i="15"/>
  <c r="C14" i="3"/>
  <c r="C9" i="3"/>
  <c r="C12" i="15"/>
  <c r="C17" i="14"/>
  <c r="C14" i="14"/>
  <c r="C11" i="15"/>
  <c r="C13" i="15"/>
  <c r="C18" i="15"/>
  <c r="C13" i="3"/>
  <c r="C12" i="3"/>
  <c r="C10" i="14"/>
  <c r="C16" i="15"/>
  <c r="C17" i="3"/>
  <c r="C8" i="3"/>
  <c r="C16" i="14"/>
  <c r="C19" i="15"/>
  <c r="C15" i="15"/>
</calcChain>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keepAlive="1" name="Запрос — СпособыЗакупки" description="Соединение с запросом &quot;СпособыЗакупки&quot; в книге." type="5" refreshedVersion="6" background="1" saveData="1">
    <dbPr connection="Provider=Microsoft.Mashup.OleDb.1;Data Source=$Workbook$;Location=СпособыЗакупки;Extended Properties=&quot;&quot;" command="SELECT * FROM [СпособыЗакупки]"/>
  </connection>
</connections>
</file>

<file path=xl/sharedStrings.xml><?xml version="1.0" encoding="utf-8"?>
<sst xmlns="http://schemas.openxmlformats.org/spreadsheetml/2006/main" count="824" uniqueCount="606">
  <si>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</si>
  <si>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</si>
  <si>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</si>
  <si>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</si>
  <si>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</si>
  <si>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</si>
  <si>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</si>
  <si>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</si>
  <si>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</si>
  <si>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</si>
  <si>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</si>
  <si>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</si>
  <si>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</si>
  <si>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</si>
  <si>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</si>
  <si>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</si>
  <si>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</si>
  <si>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</si>
  <si>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</si>
  <si>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</si>
  <si>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</si>
  <si>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</si>
  <si>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</si>
  <si>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</si>
  <si>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</si>
  <si>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</si>
  <si>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</si>
  <si>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</si>
  <si>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</si>
  <si>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</si>
  <si>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</si>
  <si>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</si>
  <si>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</si>
  <si>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</si>
  <si>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</si>
  <si>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</si>
  <si>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</si>
  <si>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</si>
  <si>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</si>
  <si>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</si>
  <si>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</si>
  <si>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</si>
  <si>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</si>
  <si>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</si>
  <si>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</si>
  <si>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</si>
  <si>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</si>
  <si>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</si>
  <si>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</si>
  <si>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</si>
  <si>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</si>
  <si>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</si>
  <si>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</si>
  <si>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</si>
  <si>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</si>
  <si>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</si>
  <si>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</si>
  <si>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</si>
  <si>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</si>
  <si>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</si>
  <si>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</si>
  <si>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</si>
  <si>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</si>
  <si>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</si>
  <si>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</si>
  <si>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</si>
  <si>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</si>
  <si>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</si>
  <si>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</si>
  <si>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</si>
  <si>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</si>
  <si>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</si>
  <si>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</si>
  <si>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</si>
  <si>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</si>
  <si>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</si>
  <si>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</si>
  <si>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</si>
  <si>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</si>
  <si>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</si>
  <si>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</si>
  <si>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</si>
  <si>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</si>
  <si>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</si>
  <si>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</si>
  <si>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</si>
  <si>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</si>
  <si>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</si>
  <si>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</si>
  <si>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</si>
  <si>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</si>
  <si>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</si>
  <si>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0</t>
  </si>
  <si>
    <t>1</t>
  </si>
  <si>
    <t>2</t>
  </si>
  <si>
    <t>3</t>
  </si>
  <si>
    <t>4</t>
  </si>
  <si>
    <t>5</t>
  </si>
  <si>
    <t>6</t>
  </si>
  <si>
    <t>7</t>
  </si>
  <si>
    <t>8</t>
  </si>
  <si>
    <t>9</t>
  </si>
  <si>
    <t>10</t>
  </si>
  <si>
    <t>11</t>
  </si>
  <si>
    <t>12</t>
  </si>
  <si>
    <t>13</t>
  </si>
  <si>
    <t>14</t>
  </si>
  <si>
    <t>Справка об опыте</t>
  </si>
  <si>
    <t>FormType</t>
  </si>
  <si>
    <t>A02A08</t>
  </si>
  <si>
    <t>ИНН участника закупки</t>
  </si>
  <si>
    <t>КПП участника закупки</t>
  </si>
  <si>
    <t>Гарантийный срок (гарантийный срок на результат работ, услуг, на качество товара)</t>
  </si>
  <si>
    <t>Срок договора</t>
  </si>
  <si>
    <t>Качество результата работ, услуг, товара</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</si>
  <si>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</si>
  <si>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</si>
  <si>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</si>
  <si>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</si>
  <si>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</si>
  <si>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</si>
  <si>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</si>
  <si>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</si>
  <si>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</si>
  <si>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</si>
  <si>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</si>
  <si>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</si>
  <si>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</si>
  <si>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</si>
  <si>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</si>
  <si>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ФИО представителя</t>
  </si>
  <si>
    <t>Формальное соответствие требованиям</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</si>
  <si>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</si>
  <si>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</si>
  <si>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</si>
  <si>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</si>
  <si>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</si>
  <si>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</si>
  <si>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</si>
  <si>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</si>
  <si>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</si>
  <si>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</si>
  <si>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</si>
  <si>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</si>
  <si>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</si>
  <si>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</si>
  <si>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</si>
  <si>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</si>
  <si>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</si>
  <si>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</si>
  <si>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</si>
  <si>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</si>
  <si>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</si>
  <si>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</si>
  <si>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</si>
  <si>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</si>
  <si>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</si>
  <si>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</si>
  <si>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</si>
  <si>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</si>
  <si>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</si>
  <si>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</si>
  <si>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</si>
  <si>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</si>
  <si>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</si>
  <si>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</si>
  <si>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</si>
  <si>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</si>
  <si>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</si>
  <si>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</si>
  <si>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</si>
  <si>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</si>
  <si>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</si>
  <si>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</si>
  <si>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</si>
  <si>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</si>
  <si>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</si>
  <si>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</si>
  <si>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</si>
  <si>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</si>
  <si>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</si>
  <si>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</si>
  <si>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</si>
  <si>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</si>
  <si>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</si>
  <si>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</si>
  <si>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</si>
  <si>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</si>
  <si>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</si>
  <si>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</si>
  <si>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</si>
  <si>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</si>
  <si>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</si>
  <si>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</si>
  <si>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</si>
  <si>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</si>
  <si>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</si>
  <si>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</si>
  <si>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</si>
  <si>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</si>
  <si>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</si>
  <si>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</si>
  <si>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</si>
  <si>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</si>
  <si>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</si>
  <si>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</si>
  <si>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</si>
  <si>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</si>
  <si>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</si>
  <si>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</si>
  <si>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</si>
  <si>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</si>
  <si>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</si>
  <si>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</si>
  <si>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</si>
  <si>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</si>
  <si>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</si>
  <si>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</si>
  <si>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</si>
  <si>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</si>
  <si>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</si>
  <si>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</si>
  <si>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</si>
  <si>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</si>
  <si>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Суммарный объем исполнения</t>
  </si>
  <si>
    <t>Коммерческое предложение - оферта</t>
  </si>
  <si>
    <t>Уведомление о привлечении субподрядчиков</t>
  </si>
  <si>
    <t>Наименование субподрядчика</t>
  </si>
  <si>
    <t>ИНН субподрядчика</t>
  </si>
  <si>
    <t>КПП субподрядчика</t>
  </si>
  <si>
    <t>Поручаемый объем работ (услуг)</t>
  </si>
  <si>
    <t>Согласие на обработку персональных данных</t>
  </si>
  <si>
    <t>(ФИО)</t>
  </si>
  <si>
    <r>
      <t>(</t>
    </r>
    <r>
      <rPr>
        <i/>
        <sz val="11"/>
        <color theme="1"/>
        <rFont val="Arial"/>
        <family val="2"/>
        <charset val="204"/>
      </rPr>
      <t>данные паспорта (или иного документа, удостоверяющего личность)</t>
    </r>
  </si>
  <si>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</si>
  <si>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</si>
  <si>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</si>
  <si>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</si>
  <si>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</si>
  <si>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</si>
  <si>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</si>
  <si>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</si>
  <si>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r>
      <t xml:space="preserve">не возражаю против обработки </t>
    </r>
    <r>
      <rPr>
        <i/>
        <sz val="11"/>
        <color theme="1"/>
        <rFont val="Arial"/>
        <family val="2"/>
        <charset val="204"/>
      </rPr>
      <t>наименование заказчика</t>
    </r>
    <r>
      <rPr>
        <sz val="11"/>
        <color theme="1"/>
        <rFont val="Arial"/>
        <family val="2"/>
        <charset val="204"/>
      </rPr>
      <t xml:space="preserve"> (адрес:                 </t>
    </r>
  </si>
  <si>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</si>
  <si>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</si>
  <si>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</si>
  <si>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</si>
  <si>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</si>
  <si>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</si>
  <si>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</si>
  <si>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</si>
  <si>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</si>
  <si>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</si>
  <si>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</si>
  <si>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</si>
  <si>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ВАЖНО!!!</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</si>
  <si>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</si>
  <si>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</si>
  <si>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</si>
  <si>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</si>
  <si>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</si>
  <si>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</si>
  <si>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</si>
  <si>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</si>
  <si>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</si>
  <si>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</si>
  <si>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</si>
  <si>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</si>
  <si>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</si>
  <si>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</si>
  <si>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</si>
  <si>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гарантируем наличие следующей техники и оборудования ________</t>
  </si>
  <si>
    <t>гарантируем соответствие требованиям в части ресурсов, а именно:</t>
  </si>
  <si>
    <t xml:space="preserve">ГАРАНТИЙНОЕ ПИСЬМО </t>
  </si>
  <si>
    <t>указать наименовани участника</t>
  </si>
  <si>
    <t>Настоящим, в случае признания ____________________ победителем закупки</t>
  </si>
  <si>
    <t>__________________</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</si>
  <si>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</si>
  <si>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</si>
  <si>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Место (места) выполнения работ (оказания услуг)</t>
  </si>
  <si>
    <t>Срок (период, сроки) выполнения работ (оказания услуг)</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</si>
  <si>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</si>
  <si>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</si>
  <si>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</si>
  <si>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</si>
  <si>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</si>
  <si>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</si>
  <si>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</si>
  <si>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</si>
  <si>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</si>
  <si>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</si>
  <si>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</si>
  <si>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</si>
  <si>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</si>
  <si>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</si>
  <si>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</si>
  <si>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</si>
  <si>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</si>
  <si>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</si>
  <si>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</si>
  <si>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</si>
  <si>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</si>
  <si>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</si>
  <si>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</si>
  <si>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</si>
  <si>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</si>
  <si>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</si>
  <si>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</si>
  <si>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</si>
  <si>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</si>
  <si>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</si>
  <si>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</si>
  <si>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</si>
  <si>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</si>
  <si>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</si>
  <si>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</si>
  <si>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</si>
  <si>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</si>
  <si>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</si>
  <si>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</si>
  <si>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</si>
  <si>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</si>
  <si>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</si>
  <si>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</si>
  <si>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</si>
  <si>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</si>
  <si>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</si>
  <si>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</si>
  <si>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</si>
  <si>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</si>
  <si>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</si>
  <si>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</si>
  <si>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</si>
  <si>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</si>
  <si>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</si>
  <si>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</si>
  <si>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</si>
  <si>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</si>
  <si>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</si>
  <si>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</si>
  <si>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</si>
  <si>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</si>
  <si>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</si>
  <si>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</si>
  <si>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</si>
  <si>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</si>
  <si>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</si>
  <si>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</si>
  <si>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</si>
  <si>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</si>
  <si>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</si>
  <si>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</si>
  <si>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</si>
  <si>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</si>
  <si>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</si>
  <si>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</si>
  <si>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зданий и сооружений</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</si>
  <si>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</si>
  <si>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</si>
  <si>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</si>
  <si>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</si>
  <si>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</si>
  <si>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</si>
  <si>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</si>
  <si>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</si>
  <si>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</si>
  <si>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</si>
  <si>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</si>
  <si>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</si>
  <si>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</si>
  <si>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</si>
  <si>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</si>
  <si>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</si>
  <si>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</si>
  <si>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</si>
  <si>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</si>
  <si>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</si>
  <si>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</si>
  <si>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</si>
  <si>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</si>
  <si>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</si>
  <si>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</si>
  <si>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</si>
  <si>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</si>
  <si>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</si>
  <si>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</si>
  <si>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</si>
  <si>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</si>
  <si>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</si>
  <si>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</si>
  <si>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</si>
  <si>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</si>
  <si>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</si>
  <si>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</si>
  <si>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</si>
  <si>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</si>
  <si>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</si>
  <si>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</si>
  <si>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</si>
  <si>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</si>
  <si>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</si>
  <si>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</si>
  <si>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</si>
  <si>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</si>
  <si>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</si>
  <si>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</si>
  <si>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</si>
  <si>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</si>
  <si>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</si>
  <si>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</si>
  <si>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</si>
  <si>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</si>
  <si>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</si>
  <si>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</si>
  <si>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</si>
  <si>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</si>
  <si>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</si>
  <si>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</si>
  <si>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</si>
  <si>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</si>
  <si>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</si>
  <si>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</si>
  <si>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</si>
  <si>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</si>
  <si>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</si>
  <si>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</si>
  <si>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</si>
  <si>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</si>
  <si>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</si>
  <si>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</si>
  <si>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</si>
  <si>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</si>
  <si>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</si>
  <si>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</si>
  <si>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</si>
  <si>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</si>
  <si>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</si>
  <si>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</si>
  <si>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</si>
  <si>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</si>
  <si>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Общество с ограниченной ответственностью</t>
  </si>
  <si>
    <t>Организационно-правовая форма (полностью)</t>
  </si>
  <si>
    <t>ОПФ (аббревиатура)</t>
  </si>
  <si>
    <t>Публичное акционерное общество</t>
  </si>
  <si>
    <t>Закрытое акционерное общество</t>
  </si>
  <si>
    <t>Открытое акционерное общество</t>
  </si>
  <si>
    <t>Акционерное общество</t>
  </si>
  <si>
    <t>АНО</t>
  </si>
  <si>
    <t>АНО ДПО</t>
  </si>
  <si>
    <t>ГБПОУ</t>
  </si>
  <si>
    <t>ИП</t>
  </si>
  <si>
    <t>АО</t>
  </si>
  <si>
    <t>ЗАО</t>
  </si>
  <si>
    <t>МАНО</t>
  </si>
  <si>
    <t>МП</t>
  </si>
  <si>
    <t>МУП</t>
  </si>
  <si>
    <t>ОАО</t>
  </si>
  <si>
    <t>ОГАУ</t>
  </si>
  <si>
    <t>ОГАУЗ</t>
  </si>
  <si>
    <t>ОГБУЗ</t>
  </si>
  <si>
    <t>ОГУЭП</t>
  </si>
  <si>
    <t>ООО</t>
  </si>
  <si>
    <t>ПАО</t>
  </si>
  <si>
    <t>СНПА</t>
  </si>
  <si>
    <t>СПАО</t>
  </si>
  <si>
    <t>ФБУ</t>
  </si>
  <si>
    <t>ФГАОУ</t>
  </si>
  <si>
    <t>ФГБНУ</t>
  </si>
  <si>
    <t>ФГБОУ</t>
  </si>
  <si>
    <t>ФГБОУ ВО</t>
  </si>
  <si>
    <t>ФГБУ</t>
  </si>
  <si>
    <t>ФГБУН</t>
  </si>
  <si>
    <t>ФГУП</t>
  </si>
  <si>
    <t>ЧОУ</t>
  </si>
  <si>
    <t>ЧУ ДПО</t>
  </si>
  <si>
    <t>Автономная некоммерческая организация</t>
  </si>
  <si>
    <t>Автономная некоммерческая организация дополнительного профессионального образования</t>
  </si>
  <si>
    <t>Государственное бюджетное профессиональное образовательное учреждение</t>
  </si>
  <si>
    <t>ГБУ</t>
  </si>
  <si>
    <t>Государственное бюджетное учреждение</t>
  </si>
  <si>
    <t>Индивидуальный предприниматель</t>
  </si>
  <si>
    <t>Медицинская автономная некоммерческая организация</t>
  </si>
  <si>
    <t>Муниципальное предприятие</t>
  </si>
  <si>
    <t>Муниципальное унитарное предприятие</t>
  </si>
  <si>
    <t>Областное государственное автономное учреждение</t>
  </si>
  <si>
    <t>Областное государственное автономное учреждение здравоохранения</t>
  </si>
  <si>
    <t>Областное государственное бюджетное учреждение здравоохранения</t>
  </si>
  <si>
    <t>Областное государственное унитарное энергетическое предприятие</t>
  </si>
  <si>
    <t>Сибирская научно-производственная ассоциация</t>
  </si>
  <si>
    <t>Союз профессиональных аудиторских организаций</t>
  </si>
  <si>
    <t>Федеральное бюджетное учреждение</t>
  </si>
  <si>
    <t>Федеральное государственное автономное образовательное учреждение</t>
  </si>
  <si>
    <t>Федеральное государственное автономное образовательное учреждение высшего профессионального образования</t>
  </si>
  <si>
    <t>ФГАОУ ВПО</t>
  </si>
  <si>
    <t>Федеральное государственное бюджетное научное учреждение</t>
  </si>
  <si>
    <t>Федеральное государственное бюджетное образовательное учреждение</t>
  </si>
  <si>
    <t>Федеральное государственное бюджетное образовательное учреждение высшего образования</t>
  </si>
  <si>
    <t>Федеральное государственное бюджетное учреждение</t>
  </si>
  <si>
    <t>Федеральное государственное бюджетное учреждение науки</t>
  </si>
  <si>
    <t>Федеральное государственное унитарное предприятие</t>
  </si>
  <si>
    <t>Частное образовательное учреждение</t>
  </si>
  <si>
    <t>Частное учреждение дополнительного профессионального образования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</si>
  <si>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</si>
  <si>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</si>
  <si>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</si>
  <si>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</si>
  <si>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</si>
  <si>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</si>
  <si>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</si>
  <si>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</si>
  <si>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</si>
  <si>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</si>
  <si>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</si>
  <si>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</si>
  <si>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</si>
  <si>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</si>
  <si>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</si>
  <si>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</si>
  <si>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</si>
  <si>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</si>
  <si>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</si>
  <si>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</si>
  <si>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</si>
  <si>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Условная единица</t>
  </si>
  <si>
    <t>Месяц</t>
  </si>
  <si>
    <t>ЕСЛИ([Вид Работ (услуг)]="";"";ЕСЛИОШИБКА(ЛЕВСИМВ(ПРАВСИМВ(Оферта_Наименование;ДЛСТР(Оферта_Наименование)-ПОИСК("""";Оферта_Наименование));ДЛСТР(ПРАВСИМВ(Оферта_Наименование;ДЛСТР(Оферта_Наименование)-ПОИСК("""";Оферта_Наименование)))-1);ЕСЛИ(ЕЧИСЛО(ПОИСК("«"; Оферта_Наименование))=ИСТИНА; ЛЕВСИМВ(ПРАВСИМВ(Оферта_Наименование;ДЛСТР(Оферта_Наименование)-ПОИСК("«";Оферта_Наименование));ДЛСТР(ПРАВСИМВ(Оферта_Наименование;ДЛСТР(Оферта_Наименование)-ПОИСК("«";Оферта_Наименование)))-1); Оферта_Наименование)))</t>
  </si>
  <si>
    <t>Для проверки, графа ОПФ</t>
  </si>
  <si>
    <t>Сокр</t>
  </si>
  <si>
    <t>наимен(если сокр опф)</t>
  </si>
  <si>
    <t>Государственное бюджетное учреждение нижегородской области</t>
  </si>
  <si>
    <t>Производственный кооператив</t>
  </si>
  <si>
    <t>ПК</t>
  </si>
  <si>
    <t>Союз</t>
  </si>
  <si>
    <t>СОЮЗ</t>
  </si>
  <si>
    <t>Федеральное государственное автономное образовательное учреждение дополнительного профессионального образования</t>
  </si>
  <si>
    <t>ФГАОУ ДПО</t>
  </si>
  <si>
    <t>ГБУ НО</t>
  </si>
  <si>
    <r>
      <rPr>
        <b/>
        <sz val="10"/>
        <rFont val="Arial"/>
        <family val="2"/>
        <charset val="204"/>
      </rPr>
      <t>Настоящим подтверждаю</t>
    </r>
    <r>
      <rPr>
        <sz val="10"/>
        <rFont val="Arial"/>
        <family val="2"/>
        <charset val="204"/>
      </rPr>
      <t xml:space="preserve"> согласие участника закупки с требованиями документации о закупке, в том числе с проектом договора.</t>
    </r>
  </si>
  <si>
    <r>
      <rPr>
        <b/>
        <sz val="10"/>
        <rFont val="Arial"/>
        <family val="2"/>
        <charset val="204"/>
      </rPr>
      <t>Настоящим подтверждаю обязательство</t>
    </r>
    <r>
      <rPr>
        <sz val="10"/>
        <rFont val="Arial"/>
        <family val="2"/>
        <charset val="204"/>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</si>
  <si>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t>Анкета участника закупок: виды работ</t>
  </si>
  <si>
    <t>Анкета участника закупок</t>
  </si>
  <si>
    <t>Анкета участника закупок: данные бухгалтерской отчетности</t>
  </si>
  <si>
    <t>Участник закупки</t>
  </si>
  <si>
    <t>Столбец1</t>
  </si>
  <si>
    <t>Способы закупки</t>
  </si>
  <si>
    <t>Код в ЕИС (не ЭФ)</t>
  </si>
  <si>
    <t>ЭФ</t>
  </si>
  <si>
    <t>Отображение в заявке</t>
  </si>
  <si>
    <t>Анализ предложений</t>
  </si>
  <si>
    <t>Нет</t>
  </si>
  <si>
    <t>Да</t>
  </si>
  <si>
    <t>Запрос предложений</t>
  </si>
  <si>
    <t>Запрос котировок</t>
  </si>
  <si>
    <t>Закупка у единственного поставщика</t>
  </si>
  <si>
    <t>Упрощенная закупки</t>
  </si>
  <si>
    <t>Анализ предложений в электронной форме</t>
  </si>
  <si>
    <t>Запрос предложений в электронной форме</t>
  </si>
  <si>
    <t>Запрос предложений в электронной форме, участниками которого могут быть только субъекты малого и среднего предпринимательства</t>
  </si>
  <si>
    <t>Аукцион</t>
  </si>
  <si>
    <t>Аукцион в электронной форме, участниками которого могут быть только субъекты малого и среднего предпринимательства</t>
  </si>
  <si>
    <t>Аукцион в электронной форме</t>
  </si>
  <si>
    <t>Конкурс</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</si>
  <si>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</si>
  <si>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</si>
  <si>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Закрытый анализ предложений</t>
  </si>
  <si>
    <t>Мониторинг НМЦД</t>
  </si>
  <si>
    <t>Мониторинг участников</t>
  </si>
  <si>
    <r>
      <t xml:space="preserve">Ссылки на пункты </t>
    </r>
    <r>
      <rPr>
        <b/>
        <sz val="10"/>
        <color theme="8" tint="-0.249977111117893"/>
        <rFont val="Arial"/>
        <family val="2"/>
        <charset val="204"/>
      </rPr>
      <t>документации о закупке</t>
    </r>
    <r>
      <rPr>
        <b/>
        <sz val="10"/>
        <color theme="1"/>
        <rFont val="Arial"/>
        <family val="2"/>
        <charset val="204"/>
      </rPr>
      <t xml:space="preserve"> из которых следует, что договор не соответствует требованиям</t>
    </r>
  </si>
  <si>
    <r>
      <t xml:space="preserve">Ссылки на пункты </t>
    </r>
    <r>
      <rPr>
        <b/>
        <sz val="10"/>
        <color theme="5" tint="-0.249977111117893"/>
        <rFont val="Arial"/>
        <family val="2"/>
        <charset val="204"/>
      </rPr>
      <t>договора, представленного участником,</t>
    </r>
    <r>
      <rPr>
        <b/>
        <sz val="10"/>
        <color theme="1"/>
        <rFont val="Arial"/>
        <family val="2"/>
        <charset val="204"/>
      </rPr>
      <t xml:space="preserve"> из которых следует, что договор не соответствует требованиям</t>
    </r>
  </si>
  <si>
    <t>Цена договора, рублей без учёта НДС</t>
  </si>
  <si>
    <t>Объем исполнения, рублей без учёта НДС</t>
  </si>
  <si>
    <t xml:space="preserve">  (подпись)</t>
  </si>
  <si>
    <r>
      <t>-</t>
    </r>
    <r>
      <rPr>
        <sz val="7"/>
        <color theme="1"/>
        <rFont val="Arial"/>
        <family val="2"/>
        <charset val="204"/>
      </rPr>
      <t xml:space="preserve">      </t>
    </r>
    <r>
      <rPr>
        <sz val="11"/>
        <color theme="1"/>
        <rFont val="Arial"/>
        <family val="2"/>
        <charset val="204"/>
      </rPr>
      <t>ФИО,</t>
    </r>
  </si>
  <si>
    <r>
      <t>-</t>
    </r>
    <r>
      <rPr>
        <sz val="7"/>
        <color theme="1"/>
        <rFont val="Arial"/>
        <family val="2"/>
        <charset val="204"/>
      </rPr>
      <t xml:space="preserve">      </t>
    </r>
    <r>
      <rPr>
        <sz val="11"/>
        <color theme="1"/>
        <rFont val="Arial"/>
        <family val="2"/>
        <charset val="204"/>
      </rPr>
      <t>адрес регистрации,</t>
    </r>
  </si>
  <si>
    <r>
      <t>-</t>
    </r>
    <r>
      <rPr>
        <sz val="7"/>
        <color theme="1"/>
        <rFont val="Arial"/>
        <family val="2"/>
        <charset val="204"/>
      </rPr>
      <t xml:space="preserve">      </t>
    </r>
    <r>
      <rPr>
        <sz val="11"/>
        <color theme="1"/>
        <rFont val="Arial"/>
        <family val="2"/>
        <charset val="204"/>
      </rPr>
      <t>серия, номер и дата выдачи документа, удостоверяющего личность (для физического лица),</t>
    </r>
  </si>
  <si>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</si>
  <si>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</si>
  <si>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</si>
  <si>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</si>
  <si>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</si>
  <si>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</si>
  <si>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r>
      <rPr>
        <b/>
        <sz val="10"/>
        <rFont val="Arial"/>
        <family val="2"/>
        <charset val="204"/>
      </rPr>
      <t>Настоящим гаратирую соответствие требованиям, в том числе</t>
    </r>
    <r>
      <rPr>
        <sz val="10"/>
        <rFont val="Arial"/>
        <family val="2"/>
        <charset val="204"/>
      </rPr>
      <t xml:space="preserve"> в части кадровых и материально-технических ресурсов </t>
    </r>
  </si>
  <si>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</si>
  <si>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</si>
  <si>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</si>
  <si>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</si>
  <si>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</si>
  <si>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</si>
  <si>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</si>
  <si>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Наличие кадровых ресурсов, удовлетворяющих следующим требованиям:</t>
  </si>
  <si>
    <t>1. Справка о кадровых ресурсах, привлекаемых для целей предполагаемой работы, с приложениями по пунктам требований, соответственно:</t>
  </si>
  <si>
    <t>Специалисты в областях:
- климатологии;
- гидрологии суши;
- математического моделирования атмосферных/гидрологических процессов.
По каждому направлению как минимум один специалист в степени не ниже кандидата наук</t>
  </si>
  <si>
    <t>Не менее двух человек в статусе автора или рецензента МГЭИК (IPCC)</t>
  </si>
  <si>
    <t xml:space="preserve">1. Диплом о присуждении учёной степени.
2. Список научных публикаций каждого из заявляемых специалистов в соответствующей области знаний за последние 3 года. </t>
  </si>
  <si>
    <t>1. Сведения об участии в подготовке оценочных докладов МГЭИК</t>
  </si>
  <si>
    <t>Справка о материально-технических ресурсах, достаточных для проведения исследований</t>
  </si>
  <si>
    <t>Наличие опыта обработки результатов глобальных моделей циркуляции атмосферы и океана</t>
  </si>
  <si>
    <t>1. Справка об опыте участника закупки.
2. Копии договоров, либо научные публикации в соответствующей области знаний за последние 5 лет (список научных публикаций)</t>
  </si>
  <si>
    <t>Наличие опыта разработки и применения моделей формирования речного стока</t>
  </si>
  <si>
    <t>13.1</t>
  </si>
  <si>
    <t>13.2</t>
  </si>
  <si>
    <t>Выходные данные (Название издательства, журнала (номер, год) или номер авторского свидетельства, стр., тираж и т.д.)</t>
  </si>
  <si>
    <t>Кол-во печатных листов или страниц</t>
  </si>
  <si>
    <t>ФИО автора, соавторов работ</t>
  </si>
  <si>
    <t>Форма работы (Рукопись или печатные)</t>
  </si>
  <si>
    <t>Специалист является сотрудником сторонней организации, с которой заключён договор субподряда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</si>
</sst>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quot;Введите наименование участника в анкете, чтобы оно появилось здесь&quot;"/>
    <numFmt numFmtId="165" formatCode="[&lt;=9999999999]\+###\-###\-####;\+###_ \(###\)\ ###\-####"/>
    <numFmt numFmtId="166" formatCode="General;;"/>
  </numFmts>
  <fonts count="53"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b/>
      <sz val="9"/>
      <color theme="1" tint="0.34998626667073579"/>
      <name val="Arial"/>
      <family val="2"/>
      <charset val="204"/>
    </font>
    <font>
      <sz val="7"/>
      <color theme="1"/>
      <name val="Arial"/>
      <family val="2"/>
      <charset val="204"/>
    </font>
    <font>
      <i/>
      <sz val="11"/>
      <color theme="1"/>
      <name val="Arial"/>
      <family val="2"/>
      <charset val="204"/>
    </font>
    <font>
      <sz val="11"/>
      <color theme="1"/>
      <name val="Symbol"/>
      <family val="1"/>
      <charset val="2"/>
    </font>
    <font>
      <sz val="7"/>
      <color theme="1"/>
      <name val="Calibri"/>
      <family val="2"/>
      <scheme val="minor"/>
    </font>
    <font>
      <sz val="11"/>
      <color theme="1"/>
      <name val="Calibri"/>
      <family val="2"/>
      <scheme val="minor"/>
    </font>
    <font>
      <sz val="11"/>
      <color rgb="FF006100"/>
      <name val="Calibri"/>
      <family val="2"/>
      <charset val="204"/>
      <scheme val="minor"/>
    </font>
    <font>
      <sz val="11"/>
      <color theme="0"/>
      <name val="Calibri"/>
      <family val="2"/>
      <charset val="204"/>
      <scheme val="minor"/>
    </font>
    <font>
      <b/>
      <sz val="14"/>
      <color theme="1"/>
      <name val="Calibri"/>
      <family val="2"/>
      <charset val="204"/>
      <scheme val="minor"/>
    </font>
    <font>
      <b/>
      <sz val="14"/>
      <color theme="1"/>
      <name val="Calibri"/>
      <family val="2"/>
      <charset val="204"/>
      <scheme val="minor"/>
    </font>
    <font>
      <b/>
      <sz val="16"/>
      <color theme="1"/>
      <name val="Arial"/>
      <family val="2"/>
      <charset val="204"/>
    </font>
    <font>
      <sz val="10"/>
      <name val="Arial"/>
      <family val="2"/>
      <charset val="204"/>
    </font>
    <font>
      <i/>
      <sz val="10"/>
      <color theme="1"/>
      <name val="Arial"/>
      <family val="2"/>
      <charset val="204"/>
    </font>
    <font>
      <u/>
      <sz val="10"/>
      <color theme="10"/>
      <name val="Arial"/>
      <family val="2"/>
      <charset val="204"/>
    </font>
    <font>
      <b/>
      <sz val="10"/>
      <color theme="1" tint="0.34998626667073579"/>
      <name val="Arial"/>
      <family val="2"/>
      <charset val="204"/>
    </font>
    <font>
      <sz val="12"/>
      <color theme="0" tint="-0.249977111117893"/>
      <name val="Arial"/>
      <family val="2"/>
      <charset val="204"/>
    </font>
    <font>
      <sz val="20"/>
      <color rgb="FFFF0000"/>
      <name val="Arial"/>
      <family val="2"/>
      <charset val="204"/>
    </font>
    <font>
      <u/>
      <sz val="18"/>
      <color rgb="FFFF0000"/>
      <name val="Arial"/>
      <family val="2"/>
      <charset val="204"/>
    </font>
    <font>
      <sz val="14"/>
      <color theme="1"/>
      <name val="Arial"/>
      <family val="2"/>
      <charset val="204"/>
    </font>
    <font>
      <sz val="14"/>
      <color theme="0" tint="-0.249977111117893"/>
      <name val="Arial"/>
      <family val="2"/>
      <charset val="204"/>
    </font>
    <font>
      <b/>
      <sz val="14"/>
      <color rgb="FF000000"/>
      <name val="Arial"/>
      <family val="2"/>
      <charset val="204"/>
    </font>
    <font>
      <b/>
      <sz val="10"/>
      <color theme="8" tint="-0.249977111117893"/>
      <name val="Arial"/>
      <family val="2"/>
      <charset val="204"/>
    </font>
    <font>
      <b/>
      <sz val="10"/>
      <color theme="5" tint="-0.249977111117893"/>
      <name val="Arial"/>
      <family val="2"/>
      <charset val="204"/>
    </font>
    <font>
      <sz val="10"/>
      <color theme="0" tint="-0.34998626667073579"/>
      <name val="Arial"/>
      <family val="2"/>
      <charset val="204"/>
    </font>
    <font>
      <b/>
      <sz val="10"/>
      <name val="Arial"/>
      <family val="2"/>
      <charset val="204"/>
    </font>
    <font>
      <sz val="10"/>
      <color rgb="FF000000"/>
      <name val="Arial"/>
      <family val="2"/>
      <charset val="204"/>
    </font>
    <font>
      <b/>
      <sz val="16"/>
      <color theme="1"/>
      <name val="Arial"/>
      <family val="2"/>
      <charset val="204"/>
    </font>
    <font>
      <b/>
      <sz val="10"/>
      <name val="Arial"/>
      <family val="2"/>
      <charset val="204"/>
    </font>
    <font>
      <sz val="10"/>
      <color rgb="FF000000"/>
      <name val="Arial"/>
      <family val="2"/>
      <charset val="204"/>
    </font>
    <font>
      <b/>
      <sz val="16"/>
      <color theme="1"/>
      <name val="Arial"/>
      <family val="2"/>
      <charset val="204"/>
    </font>
  </fonts>
  <fills count="8">
    <fill>
      <patternFill patternType="none"/>
    </fill>
    <fill>
      <patternFill patternType="gray125"/>
    </fill>
    <fill>
      <patternFill patternType="solid">
        <fgColor rgb="FFA3D3FF"/>
        <bgColor indexed="64"/>
      </patternFill>
    </fill>
    <fill>
      <patternFill patternType="solid">
        <fgColor theme="0"/>
        <bgColor indexed="64"/>
      </patternFill>
    </fill>
    <fill>
      <patternFill patternType="solid">
        <fgColor rgb="FFFFFFCC"/>
      </patternFill>
    </fill>
    <fill>
      <patternFill patternType="solid">
        <fgColor rgb="FFC6EFCE"/>
      </patternFill>
    </fill>
    <fill>
      <patternFill patternType="solid">
        <fgColor theme="5" tint="0.39997558519241921"/>
        <bgColor indexed="65"/>
      </patternFill>
    </fill>
    <fill>
      <patternFill patternType="solid">
        <fgColor theme="3" tint="0.79998168889431442"/>
        <bgColor indexed="64"/>
      </patternFill>
    </fill>
  </fills>
  <borders count="10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thin">
        <color indexed="64"/>
      </left>
      <right/>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0" fontId="28" fillId="4" borderId="45" applyNumberFormat="0" applyFont="0" applyAlignment="0" applyProtection="0"/>
    <xf numFmtId="0" fontId="29" fillId="5" borderId="0" applyNumberFormat="0" applyBorder="0" applyAlignment="0" applyProtection="0"/>
    <xf numFmtId="0" fontId="30" fillId="6" borderId="0" applyNumberFormat="0" applyBorder="0" applyAlignment="0" applyProtection="0"/>
  </cellStyleXfs>
  <cellXfs count="399">
    <xf numFmtId="0" fontId="0" fillId="0" borderId="0" xfId="0"/>
    <xf numFmtId="0" fontId="0" fillId="0" borderId="0" xfId="0" applyAlignment="1">
      <alignment horizontal="left" vertical="center"/>
    </xf>
    <xf numFmtId="0" fontId="0" fillId="0" borderId="0" xfId="0" applyNumberFormat="1" applyAlignment="1" applyProtection="1">
      <alignment horizontal="left" vertical="center"/>
      <protection locked="0"/>
    </xf>
    <xf numFmtId="166" fontId="0" fillId="0" borderId="0" xfId="0" applyNumberFormat="1" applyAlignment="1">
      <alignment horizontal="left" vertical="center"/>
    </xf>
    <xf numFmtId="166" fontId="0" fillId="0" borderId="0" xfId="0" applyNumberFormat="1"/>
    <xf numFmtId="0" fontId="7" fillId="0" borderId="0" xfId="0" applyFont="1"/>
    <xf numFmtId="0" fontId="12" fillId="0" borderId="0" xfId="0" applyFont="1" applyAlignment="1">
      <alignment horizontal="left" vertical="center"/>
    </xf>
    <xf numFmtId="0" fontId="12" fillId="0" borderId="0" xfId="0" applyFont="1" applyAlignment="1">
      <alignment horizontal="left" vertical="center" wrapText="1"/>
    </xf>
    <xf numFmtId="0" fontId="13" fillId="0" borderId="17" xfId="0" applyFont="1" applyBorder="1" applyAlignment="1">
      <alignment horizontal="left" vertical="center" wrapText="1"/>
    </xf>
    <xf numFmtId="0" fontId="13" fillId="0" borderId="37" xfId="0" applyFont="1" applyBorder="1" applyAlignment="1">
      <alignment horizontal="left" vertical="center" wrapText="1"/>
    </xf>
    <xf numFmtId="0" fontId="13" fillId="0" borderId="15" xfId="0" applyFont="1" applyBorder="1" applyAlignment="1">
      <alignment horizontal="left" vertical="center" wrapText="1"/>
    </xf>
    <xf numFmtId="0" fontId="13" fillId="0" borderId="14" xfId="0" applyFont="1" applyBorder="1" applyAlignment="1">
      <alignment horizontal="left" vertical="center" wrapText="1"/>
    </xf>
    <xf numFmtId="0" fontId="14" fillId="0" borderId="0" xfId="0" applyFont="1" applyAlignment="1">
      <alignment horizontal="left" vertical="center"/>
    </xf>
    <xf numFmtId="0" fontId="14" fillId="0" borderId="0" xfId="0" applyFont="1" applyAlignment="1">
      <alignment vertical="center"/>
    </xf>
    <xf numFmtId="0" fontId="0" fillId="0" borderId="0" xfId="0" applyNumberFormat="1" applyAlignment="1">
      <alignment horizontal="left" vertical="center"/>
    </xf>
    <xf numFmtId="0" fontId="15" fillId="0" borderId="4" xfId="0" applyFont="1" applyBorder="1" applyAlignment="1">
      <alignment horizontal="left" vertical="center" wrapText="1"/>
    </xf>
    <xf numFmtId="0" fontId="7" fillId="0" borderId="0" xfId="0" applyFont="1" applyAlignment="1" applyProtection="1">
      <alignment vertical="center"/>
    </xf>
    <xf numFmtId="0" fontId="16" fillId="0" borderId="7" xfId="0" applyFont="1" applyBorder="1" applyAlignment="1" applyProtection="1">
      <alignment horizontal="left" vertical="center" wrapText="1"/>
    </xf>
    <xf numFmtId="0" fontId="16" fillId="0" borderId="7" xfId="0" applyFont="1" applyBorder="1" applyAlignment="1">
      <alignment horizontal="left" vertical="center" wrapText="1"/>
    </xf>
    <xf numFmtId="1" fontId="17" fillId="0" borderId="2" xfId="0" applyNumberFormat="1" applyFont="1" applyBorder="1" applyAlignment="1" applyProtection="1">
      <alignment horizontal="left" vertical="center" wrapText="1"/>
    </xf>
    <xf numFmtId="1" fontId="15" fillId="0" borderId="2" xfId="0" applyNumberFormat="1" applyFont="1" applyBorder="1" applyAlignment="1" applyProtection="1">
      <alignment horizontal="left" vertical="center" wrapText="1"/>
    </xf>
    <xf numFmtId="49" fontId="15" fillId="0" borderId="4" xfId="0" applyNumberFormat="1" applyFont="1" applyBorder="1" applyAlignment="1" applyProtection="1">
      <alignment horizontal="left" vertical="center" wrapText="1"/>
      <protection locked="0"/>
    </xf>
    <xf numFmtId="4" fontId="15" fillId="0" borderId="4" xfId="0" applyNumberFormat="1"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14" fontId="15" fillId="0" borderId="4" xfId="0" applyNumberFormat="1" applyFont="1" applyBorder="1" applyAlignment="1" applyProtection="1">
      <alignment horizontal="left" vertical="center" wrapText="1"/>
      <protection locked="0"/>
    </xf>
    <xf numFmtId="1" fontId="17" fillId="0" borderId="8" xfId="0" applyNumberFormat="1" applyFont="1" applyBorder="1" applyAlignment="1" applyProtection="1">
      <alignment horizontal="left" vertical="center" wrapText="1"/>
    </xf>
    <xf numFmtId="1" fontId="15" fillId="0" borderId="8" xfId="0" applyNumberFormat="1" applyFont="1" applyBorder="1" applyAlignment="1" applyProtection="1">
      <alignment horizontal="left" vertical="center" wrapText="1"/>
    </xf>
    <xf numFmtId="49" fontId="15" fillId="0" borderId="6" xfId="0" applyNumberFormat="1" applyFont="1" applyBorder="1" applyAlignment="1" applyProtection="1">
      <alignment horizontal="left" vertical="center" wrapText="1"/>
      <protection locked="0"/>
    </xf>
    <xf numFmtId="4" fontId="15" fillId="0" borderId="6" xfId="0" applyNumberFormat="1"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14" fontId="15" fillId="0" borderId="6" xfId="0" applyNumberFormat="1" applyFont="1" applyBorder="1" applyAlignment="1" applyProtection="1">
      <alignment horizontal="left" vertical="center" wrapText="1"/>
      <protection locked="0"/>
    </xf>
    <xf numFmtId="0" fontId="6" fillId="0" borderId="0" xfId="0" applyFont="1" applyAlignment="1" applyProtection="1">
      <alignment vertical="center"/>
    </xf>
    <xf numFmtId="0" fontId="21" fillId="0" borderId="7" xfId="0" applyFont="1" applyBorder="1" applyAlignment="1" applyProtection="1">
      <alignment horizontal="left" vertical="center" wrapText="1"/>
    </xf>
    <xf numFmtId="0" fontId="21" fillId="0" borderId="7" xfId="0" applyFont="1" applyBorder="1" applyAlignment="1">
      <alignment horizontal="left" vertical="center" wrapText="1"/>
    </xf>
    <xf numFmtId="0" fontId="22" fillId="0" borderId="20" xfId="0" applyFont="1" applyBorder="1" applyAlignment="1">
      <alignment horizontal="left" vertical="center"/>
    </xf>
    <xf numFmtId="4" fontId="4" fillId="0" borderId="27" xfId="0" applyNumberFormat="1" applyFont="1" applyBorder="1" applyAlignment="1" applyProtection="1">
      <alignment horizontal="left" vertical="center" wrapText="1"/>
    </xf>
    <xf numFmtId="0" fontId="22" fillId="0" borderId="21" xfId="0" applyFont="1" applyBorder="1" applyAlignment="1">
      <alignment horizontal="left" vertical="center"/>
    </xf>
    <xf numFmtId="4" fontId="5" fillId="0" borderId="28" xfId="0" applyNumberFormat="1" applyFont="1" applyBorder="1" applyAlignment="1" applyProtection="1">
      <alignment horizontal="left" vertical="center" wrapText="1"/>
      <protection locked="0"/>
    </xf>
    <xf numFmtId="0" fontId="22" fillId="0" borderId="22" xfId="0" applyFont="1" applyBorder="1" applyAlignment="1">
      <alignment horizontal="left" vertical="center"/>
    </xf>
    <xf numFmtId="4" fontId="5" fillId="0" borderId="29" xfId="0" applyNumberFormat="1" applyFont="1" applyBorder="1" applyAlignment="1" applyProtection="1">
      <alignment horizontal="left" vertical="center" wrapText="1"/>
      <protection locked="0"/>
    </xf>
    <xf numFmtId="0" fontId="22" fillId="0" borderId="25" xfId="0" applyFont="1" applyBorder="1" applyAlignment="1">
      <alignment horizontal="left" vertical="center"/>
    </xf>
    <xf numFmtId="4" fontId="4" fillId="0" borderId="30" xfId="0" applyNumberFormat="1" applyFont="1" applyBorder="1" applyAlignment="1" applyProtection="1">
      <alignment horizontal="left" vertical="center" wrapText="1"/>
      <protection locked="0"/>
    </xf>
    <xf numFmtId="0" fontId="12" fillId="0" borderId="0" xfId="0" applyFont="1" applyAlignment="1" applyProtection="1">
      <alignment horizontal="left" vertical="center"/>
    </xf>
    <xf numFmtId="49" fontId="5" fillId="0" borderId="4" xfId="0" applyNumberFormat="1" applyFont="1" applyBorder="1" applyAlignment="1" applyProtection="1">
      <alignment horizontal="left" vertical="center" wrapText="1"/>
      <protection locked="0"/>
    </xf>
    <xf numFmtId="49" fontId="5" fillId="0" borderId="6" xfId="0" applyNumberFormat="1" applyFont="1" applyBorder="1" applyAlignment="1" applyProtection="1">
      <alignment horizontal="left" vertical="center" wrapText="1"/>
      <protection locked="0"/>
    </xf>
    <xf numFmtId="0" fontId="5" fillId="0" borderId="2" xfId="0" applyFont="1" applyBorder="1" applyAlignment="1" applyProtection="1">
      <alignment horizontal="justify" vertical="center" wrapText="1"/>
      <protection locked="0"/>
    </xf>
    <xf numFmtId="0" fontId="5" fillId="0" borderId="4"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8" xfId="0" applyFont="1" applyBorder="1" applyAlignment="1" applyProtection="1">
      <alignment horizontal="justify" vertical="center" wrapText="1"/>
      <protection locked="0"/>
    </xf>
    <xf numFmtId="0" fontId="5" fillId="0" borderId="6"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7" fillId="0" borderId="0" xfId="0" applyFont="1" applyAlignment="1" applyProtection="1">
      <alignment vertical="center" wrapText="1"/>
    </xf>
    <xf numFmtId="0" fontId="17" fillId="0" borderId="0" xfId="0" applyFont="1" applyBorder="1" applyAlignment="1" applyProtection="1">
      <alignment horizontal="left" vertical="center" wrapText="1"/>
    </xf>
    <xf numFmtId="0" fontId="11"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horizontal="left" vertical="center"/>
    </xf>
    <xf numFmtId="0" fontId="10" fillId="0" borderId="0" xfId="0" applyFont="1" applyAlignment="1">
      <alignment horizontal="left" vertical="center"/>
    </xf>
    <xf numFmtId="0" fontId="7" fillId="0" borderId="3" xfId="0" applyFont="1" applyBorder="1" applyAlignment="1">
      <alignment vertical="center"/>
    </xf>
    <xf numFmtId="0" fontId="25" fillId="0" borderId="3" xfId="0" applyFont="1" applyBorder="1" applyAlignment="1">
      <alignment vertical="center"/>
    </xf>
    <xf numFmtId="0" fontId="23" fillId="3" borderId="0" xfId="0" applyFont="1" applyFill="1" applyAlignment="1">
      <alignment horizontal="left" vertical="center"/>
    </xf>
    <xf numFmtId="0" fontId="16" fillId="3" borderId="7" xfId="0" applyFont="1" applyFill="1" applyBorder="1" applyAlignment="1">
      <alignment horizontal="left" vertical="center" wrapText="1"/>
    </xf>
    <xf numFmtId="49" fontId="5" fillId="3" borderId="4" xfId="0" applyNumberFormat="1" applyFont="1" applyFill="1" applyBorder="1" applyAlignment="1" applyProtection="1">
      <alignment horizontal="left" vertical="center" wrapText="1"/>
      <protection locked="0"/>
    </xf>
    <xf numFmtId="1" fontId="5" fillId="3" borderId="4" xfId="0" applyNumberFormat="1" applyFont="1" applyFill="1" applyBorder="1" applyAlignment="1" applyProtection="1">
      <alignment horizontal="left" vertical="center" wrapText="1"/>
      <protection locked="0"/>
    </xf>
    <xf numFmtId="0" fontId="13" fillId="0" borderId="13" xfId="0" applyFont="1" applyBorder="1" applyAlignment="1">
      <alignment horizontal="left" vertical="center" wrapText="1"/>
    </xf>
    <xf numFmtId="0" fontId="7" fillId="3" borderId="0" xfId="0" applyFont="1" applyFill="1" applyAlignment="1">
      <alignment vertical="center"/>
    </xf>
    <xf numFmtId="0" fontId="9" fillId="3" borderId="0" xfId="0" applyFont="1" applyFill="1" applyAlignment="1">
      <alignment vertical="center"/>
    </xf>
    <xf numFmtId="0" fontId="10" fillId="3" borderId="0" xfId="0" applyFont="1" applyFill="1" applyBorder="1" applyAlignment="1">
      <alignment vertical="center"/>
    </xf>
    <xf numFmtId="0" fontId="10" fillId="3" borderId="3" xfId="0" applyFont="1" applyFill="1" applyBorder="1" applyAlignment="1">
      <alignment vertical="center"/>
    </xf>
    <xf numFmtId="0" fontId="7" fillId="3" borderId="0" xfId="0" applyFont="1" applyFill="1" applyAlignment="1">
      <alignment horizontal="center" vertical="center"/>
    </xf>
    <xf numFmtId="0" fontId="7" fillId="3" borderId="0" xfId="0" applyFont="1" applyFill="1" applyAlignment="1" applyProtection="1">
      <alignment vertical="center"/>
      <protection locked="0"/>
    </xf>
    <xf numFmtId="0" fontId="5" fillId="0" borderId="0" xfId="0" applyFont="1" applyBorder="1" applyAlignment="1">
      <alignment vertical="center" wrapText="1"/>
    </xf>
    <xf numFmtId="0" fontId="4" fillId="0" borderId="0" xfId="0" applyFont="1" applyBorder="1" applyAlignment="1">
      <alignment vertical="center"/>
    </xf>
    <xf numFmtId="0" fontId="5" fillId="0" borderId="0" xfId="0" applyFont="1" applyAlignment="1">
      <alignment vertical="center"/>
    </xf>
    <xf numFmtId="0" fontId="10" fillId="0" borderId="0" xfId="0" applyFont="1" applyAlignment="1">
      <alignment vertical="center" wrapText="1"/>
    </xf>
    <xf numFmtId="0" fontId="7" fillId="0" borderId="0" xfId="0" applyFont="1" applyAlignment="1">
      <alignment vertical="center" wrapText="1"/>
    </xf>
    <xf numFmtId="0" fontId="26" fillId="0" borderId="0" xfId="0" applyFont="1" applyAlignment="1">
      <alignment vertical="center" wrapText="1"/>
    </xf>
    <xf numFmtId="0" fontId="1" fillId="0" borderId="0" xfId="0" applyFont="1" applyAlignment="1">
      <alignment vertical="center" wrapText="1"/>
    </xf>
    <xf numFmtId="0" fontId="11" fillId="0" borderId="0" xfId="0" applyFont="1" applyBorder="1" applyAlignment="1">
      <alignment vertical="center"/>
    </xf>
    <xf numFmtId="0" fontId="0" fillId="0" borderId="0" xfId="0" applyNumberFormat="1"/>
    <xf numFmtId="0" fontId="31" fillId="7" borderId="31" xfId="0" applyFont="1" applyFill="1" applyBorder="1"/>
    <xf numFmtId="0" fontId="31" fillId="7" borderId="5" xfId="0" applyFont="1" applyFill="1" applyBorder="1"/>
    <xf numFmtId="0" fontId="4" fillId="0" borderId="72" xfId="0" applyNumberFormat="1" applyFont="1" applyBorder="1" applyAlignment="1" applyProtection="1">
      <alignment horizontal="left" vertical="center" wrapText="1"/>
      <protection locked="0"/>
    </xf>
    <xf numFmtId="0" fontId="4" fillId="0" borderId="74" xfId="0" applyNumberFormat="1" applyFont="1" applyBorder="1" applyAlignment="1" applyProtection="1">
      <alignment horizontal="left" vertical="center" wrapText="1"/>
      <protection locked="0"/>
    </xf>
    <xf numFmtId="0" fontId="4" fillId="0" borderId="76" xfId="0" applyNumberFormat="1" applyFont="1" applyBorder="1" applyAlignment="1" applyProtection="1">
      <alignment horizontal="left" vertical="center" wrapText="1"/>
      <protection locked="0"/>
    </xf>
    <xf numFmtId="1" fontId="4" fillId="0" borderId="72" xfId="0" applyNumberFormat="1" applyFont="1" applyBorder="1" applyAlignment="1" applyProtection="1">
      <alignment horizontal="left" vertical="center" wrapText="1"/>
      <protection locked="0"/>
    </xf>
    <xf numFmtId="0" fontId="4" fillId="0" borderId="78" xfId="0" applyNumberFormat="1" applyFont="1" applyBorder="1" applyAlignment="1" applyProtection="1">
      <alignment horizontal="left" vertical="center" wrapText="1"/>
      <protection locked="0"/>
    </xf>
    <xf numFmtId="49" fontId="4" fillId="0" borderId="34" xfId="0" applyNumberFormat="1" applyFont="1" applyBorder="1" applyAlignment="1" applyProtection="1">
      <alignment horizontal="left" vertical="center" wrapText="1"/>
      <protection locked="0"/>
    </xf>
    <xf numFmtId="165" fontId="4" fillId="0" borderId="34" xfId="0" applyNumberFormat="1" applyFont="1" applyBorder="1" applyAlignment="1" applyProtection="1">
      <alignment horizontal="left" vertical="center" wrapText="1"/>
      <protection locked="0"/>
    </xf>
    <xf numFmtId="49" fontId="4" fillId="0" borderId="38" xfId="0" applyNumberFormat="1" applyFont="1" applyBorder="1" applyAlignment="1" applyProtection="1">
      <alignment horizontal="left" vertical="center" wrapText="1"/>
      <protection locked="0"/>
    </xf>
    <xf numFmtId="0" fontId="4" fillId="4" borderId="72" xfId="2" applyNumberFormat="1" applyFont="1" applyBorder="1" applyAlignment="1" applyProtection="1">
      <alignment horizontal="left" vertical="center" wrapText="1"/>
      <protection hidden="1"/>
    </xf>
    <xf numFmtId="49" fontId="4" fillId="0" borderId="39" xfId="0" applyNumberFormat="1" applyFont="1" applyBorder="1" applyAlignment="1" applyProtection="1">
      <alignment horizontal="left" vertical="center" wrapText="1"/>
      <protection locked="0"/>
    </xf>
    <xf numFmtId="0" fontId="13" fillId="0" borderId="43" xfId="0" applyFont="1" applyBorder="1" applyAlignment="1">
      <alignment horizontal="left" vertical="center" wrapText="1"/>
    </xf>
    <xf numFmtId="0" fontId="13" fillId="0" borderId="82" xfId="0" applyFont="1" applyBorder="1" applyAlignment="1">
      <alignment horizontal="left" vertical="center" wrapText="1"/>
    </xf>
    <xf numFmtId="0" fontId="4" fillId="0" borderId="0" xfId="0" applyFont="1" applyBorder="1" applyAlignment="1">
      <alignment horizontal="left" vertical="center"/>
    </xf>
    <xf numFmtId="49" fontId="13" fillId="0" borderId="41" xfId="0" applyNumberFormat="1" applyFont="1" applyBorder="1" applyAlignment="1">
      <alignment horizontal="left" vertical="center"/>
    </xf>
    <xf numFmtId="49" fontId="13" fillId="0" borderId="10" xfId="0" applyNumberFormat="1" applyFont="1" applyBorder="1" applyAlignment="1">
      <alignment horizontal="left" vertical="center"/>
    </xf>
    <xf numFmtId="49" fontId="13" fillId="0" borderId="42" xfId="0" applyNumberFormat="1" applyFont="1" applyBorder="1" applyAlignment="1">
      <alignment horizontal="left" vertical="center"/>
    </xf>
    <xf numFmtId="0" fontId="31" fillId="7" borderId="3" xfId="0" applyFont="1" applyFill="1" applyBorder="1"/>
    <xf numFmtId="0" fontId="0" fillId="0" borderId="0" xfId="0" applyFill="1"/>
    <xf numFmtId="0" fontId="32" fillId="7" borderId="3" xfId="0" applyFont="1" applyFill="1" applyBorder="1"/>
    <xf numFmtId="0" fontId="30" fillId="0" borderId="0" xfId="4" applyFill="1"/>
    <xf numFmtId="0" fontId="30" fillId="0" borderId="0" xfId="4" applyFill="1" applyAlignment="1">
      <alignment wrapText="1"/>
    </xf>
    <xf numFmtId="0" fontId="29" fillId="0" borderId="0" xfId="3" applyFill="1"/>
    <xf numFmtId="0" fontId="29" fillId="0" borderId="0" xfId="3" applyFill="1" applyAlignment="1">
      <alignment vertical="top" wrapText="1"/>
    </xf>
    <xf numFmtId="165" fontId="4" fillId="0" borderId="85" xfId="0" applyNumberFormat="1" applyFont="1" applyBorder="1" applyAlignment="1" applyProtection="1">
      <alignment horizontal="left" vertical="center" wrapText="1"/>
      <protection locked="0"/>
    </xf>
    <xf numFmtId="0" fontId="4" fillId="4" borderId="70" xfId="2" applyNumberFormat="1" applyFont="1" applyBorder="1" applyAlignment="1" applyProtection="1">
      <alignment horizontal="left" vertical="center" wrapText="1"/>
      <protection hidden="1"/>
    </xf>
    <xf numFmtId="0" fontId="13" fillId="0" borderId="86" xfId="0" applyFont="1" applyBorder="1" applyAlignment="1">
      <alignment horizontal="left" vertical="center" wrapText="1"/>
    </xf>
    <xf numFmtId="49" fontId="4" fillId="0" borderId="83" xfId="0" applyNumberFormat="1" applyFont="1" applyBorder="1" applyAlignment="1" applyProtection="1">
      <alignment horizontal="left" vertical="center" wrapText="1"/>
      <protection locked="0"/>
    </xf>
    <xf numFmtId="49" fontId="4" fillId="0" borderId="88" xfId="0" applyNumberFormat="1" applyFont="1" applyBorder="1" applyAlignment="1" applyProtection="1">
      <alignment horizontal="left" vertical="center" wrapText="1"/>
      <protection locked="0"/>
    </xf>
    <xf numFmtId="49" fontId="4" fillId="0" borderId="90" xfId="0" applyNumberFormat="1" applyFont="1" applyBorder="1" applyAlignment="1" applyProtection="1">
      <alignment horizontal="left" vertical="center" wrapText="1"/>
      <protection locked="0"/>
    </xf>
    <xf numFmtId="49" fontId="4" fillId="0" borderId="91" xfId="0" applyNumberFormat="1" applyFont="1" applyBorder="1" applyAlignment="1" applyProtection="1">
      <alignment horizontal="left" vertical="center" wrapText="1"/>
      <protection locked="0"/>
    </xf>
    <xf numFmtId="49" fontId="33" fillId="0" borderId="44" xfId="0" applyNumberFormat="1" applyFont="1" applyBorder="1" applyAlignment="1" applyProtection="1">
      <alignment horizontal="center" vertical="center"/>
      <protection locked="0"/>
    </xf>
    <xf numFmtId="165" fontId="4" fillId="0" borderId="92" xfId="0" applyNumberFormat="1" applyFont="1" applyBorder="1" applyAlignment="1" applyProtection="1">
      <alignment horizontal="left" vertical="center" wrapText="1"/>
      <protection locked="0"/>
    </xf>
    <xf numFmtId="0" fontId="11" fillId="0" borderId="0" xfId="0" applyFont="1" applyBorder="1" applyAlignment="1" applyProtection="1">
      <alignment vertical="center"/>
      <protection hidden="1"/>
    </xf>
    <xf numFmtId="0" fontId="22" fillId="0" borderId="0" xfId="0" applyFont="1" applyAlignment="1">
      <alignment horizontal="center" vertical="center"/>
    </xf>
    <xf numFmtId="164" fontId="8" fillId="3" borderId="0" xfId="0" applyNumberFormat="1" applyFont="1" applyFill="1" applyAlignment="1">
      <alignment horizontal="left" vertical="center"/>
    </xf>
    <xf numFmtId="0" fontId="0" fillId="0" borderId="0" xfId="0" applyAlignment="1">
      <alignment vertical="center" wrapText="1"/>
    </xf>
    <xf numFmtId="0" fontId="11" fillId="0" borderId="0" xfId="0" applyFont="1" applyBorder="1" applyAlignment="1" applyProtection="1">
      <alignment horizontal="left" vertical="center"/>
      <protection locked="0"/>
    </xf>
    <xf numFmtId="0" fontId="5" fillId="0" borderId="0" xfId="0" applyFont="1" applyAlignment="1">
      <alignment horizontal="left" vertical="center" wrapText="1"/>
    </xf>
    <xf numFmtId="0" fontId="5" fillId="0" borderId="0" xfId="0" applyFont="1" applyBorder="1" applyAlignment="1">
      <alignment horizontal="left" vertical="center" wrapText="1"/>
    </xf>
    <xf numFmtId="49" fontId="5" fillId="0" borderId="0" xfId="0" applyNumberFormat="1" applyFont="1" applyFill="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0" xfId="0" applyFont="1" applyBorder="1" applyAlignment="1">
      <alignment horizontal="left" vertical="center"/>
    </xf>
    <xf numFmtId="49" fontId="5" fillId="3" borderId="0" xfId="0" applyNumberFormat="1" applyFont="1" applyFill="1" applyBorder="1" applyAlignment="1" applyProtection="1">
      <alignment horizontal="left" vertical="center" wrapText="1"/>
      <protection locked="0"/>
    </xf>
    <xf numFmtId="49" fontId="5" fillId="3" borderId="0" xfId="0" applyNumberFormat="1" applyFont="1" applyFill="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0" xfId="0" applyNumberFormat="1" applyFont="1" applyAlignment="1" applyProtection="1">
      <alignment horizontal="left" vertical="center" wrapText="1"/>
      <protection locked="0"/>
    </xf>
    <xf numFmtId="0" fontId="5" fillId="0" borderId="0" xfId="0" applyFont="1" applyAlignment="1">
      <alignment horizontal="left" vertical="center" wrapText="1"/>
    </xf>
    <xf numFmtId="0" fontId="4" fillId="4" borderId="70" xfId="2" applyFont="1" applyBorder="1" applyAlignment="1" applyProtection="1">
      <alignment horizontal="left" vertical="center" wrapText="1"/>
      <protection hidden="1"/>
    </xf>
    <xf numFmtId="0" fontId="5" fillId="0" borderId="21" xfId="0" applyFont="1" applyBorder="1" applyAlignment="1">
      <alignment vertical="center"/>
    </xf>
    <xf numFmtId="49" fontId="5" fillId="0" borderId="0" xfId="0" applyNumberFormat="1" applyFont="1" applyAlignment="1">
      <alignment horizontal="left" vertical="center" wrapText="1"/>
    </xf>
    <xf numFmtId="0" fontId="37" fillId="0" borderId="0" xfId="0" applyFont="1" applyAlignment="1">
      <alignment horizontal="left" vertical="center"/>
    </xf>
    <xf numFmtId="0" fontId="37" fillId="0" borderId="0" xfId="0" applyFont="1" applyAlignment="1">
      <alignment horizontal="center" vertical="center"/>
    </xf>
    <xf numFmtId="0" fontId="5" fillId="0" borderId="0" xfId="0" applyFont="1" applyAlignment="1">
      <alignment horizontal="left" vertical="center"/>
    </xf>
    <xf numFmtId="0" fontId="38" fillId="0" borderId="0" xfId="0" applyFont="1" applyAlignment="1">
      <alignment horizontal="left" vertical="center"/>
    </xf>
    <xf numFmtId="0" fontId="38" fillId="0" borderId="0" xfId="0" applyFont="1" applyAlignment="1">
      <alignment horizontal="left" vertical="center" wrapText="1"/>
    </xf>
    <xf numFmtId="0" fontId="10" fillId="0" borderId="0" xfId="0" applyFont="1" applyBorder="1" applyAlignment="1">
      <alignment vertical="center"/>
    </xf>
    <xf numFmtId="0" fontId="39" fillId="3" borderId="0" xfId="0" applyFont="1" applyFill="1" applyAlignment="1">
      <alignment vertical="center"/>
    </xf>
    <xf numFmtId="164" fontId="7" fillId="3" borderId="0" xfId="0" applyNumberFormat="1" applyFont="1" applyFill="1" applyAlignment="1">
      <alignment horizontal="left" vertical="center"/>
    </xf>
    <xf numFmtId="0" fontId="7" fillId="0" borderId="0" xfId="0" applyFont="1" applyAlignment="1" applyProtection="1">
      <alignment vertical="center"/>
      <protection locked="0"/>
    </xf>
    <xf numFmtId="0" fontId="41" fillId="0" borderId="0" xfId="0" applyFont="1" applyAlignment="1" applyProtection="1">
      <alignment vertical="center"/>
    </xf>
    <xf numFmtId="0" fontId="41" fillId="0" borderId="0" xfId="0" applyFont="1" applyAlignment="1" applyProtection="1">
      <alignment vertical="center" wrapText="1"/>
    </xf>
    <xf numFmtId="0" fontId="43" fillId="0" borderId="0" xfId="0" applyFont="1" applyBorder="1" applyAlignment="1" applyProtection="1">
      <alignment horizontal="left" vertical="center" wrapText="1"/>
    </xf>
    <xf numFmtId="0" fontId="13" fillId="0" borderId="4" xfId="0" applyFont="1" applyBorder="1" applyAlignment="1">
      <alignment horizontal="left" vertical="center" wrapText="1"/>
    </xf>
    <xf numFmtId="1" fontId="18" fillId="0" borderId="2" xfId="0" applyNumberFormat="1" applyFont="1" applyBorder="1" applyAlignment="1" applyProtection="1">
      <alignment horizontal="left" vertical="center" wrapText="1"/>
    </xf>
    <xf numFmtId="1" fontId="13" fillId="0" borderId="2" xfId="0" applyNumberFormat="1" applyFont="1" applyBorder="1" applyAlignment="1" applyProtection="1">
      <alignment horizontal="left" vertical="center" wrapText="1"/>
    </xf>
    <xf numFmtId="49" fontId="13" fillId="0" borderId="4" xfId="0" applyNumberFormat="1" applyFont="1" applyBorder="1" applyAlignment="1" applyProtection="1">
      <alignment horizontal="left" vertical="center" wrapText="1"/>
      <protection locked="0"/>
    </xf>
    <xf numFmtId="4" fontId="13" fillId="0" borderId="4" xfId="0" applyNumberFormat="1"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14" fontId="13" fillId="0" borderId="4" xfId="0" applyNumberFormat="1" applyFont="1" applyBorder="1" applyAlignment="1" applyProtection="1">
      <alignment horizontal="left" vertical="center" wrapText="1"/>
      <protection locked="0"/>
    </xf>
    <xf numFmtId="1" fontId="18" fillId="0" borderId="8" xfId="0" applyNumberFormat="1" applyFont="1" applyBorder="1" applyAlignment="1" applyProtection="1">
      <alignment horizontal="left" vertical="center" wrapText="1"/>
    </xf>
    <xf numFmtId="1" fontId="13" fillId="0" borderId="8" xfId="0" applyNumberFormat="1" applyFont="1" applyBorder="1" applyAlignment="1" applyProtection="1">
      <alignment horizontal="left" vertical="center" wrapText="1"/>
    </xf>
    <xf numFmtId="49" fontId="13" fillId="0" borderId="6" xfId="0" applyNumberFormat="1" applyFont="1" applyBorder="1" applyAlignment="1" applyProtection="1">
      <alignment horizontal="left" vertical="center" wrapText="1"/>
      <protection locked="0"/>
    </xf>
    <xf numFmtId="4" fontId="13" fillId="0" borderId="6" xfId="0" applyNumberFormat="1"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14" fontId="13" fillId="0" borderId="6" xfId="0" applyNumberFormat="1" applyFont="1" applyBorder="1" applyAlignment="1" applyProtection="1">
      <alignment horizontal="left" vertical="center" wrapText="1"/>
      <protection locked="0"/>
    </xf>
    <xf numFmtId="49" fontId="4" fillId="0" borderId="12" xfId="0" applyNumberFormat="1" applyFont="1" applyBorder="1" applyAlignment="1" applyProtection="1">
      <alignment horizontal="left" vertical="center"/>
      <protection locked="0"/>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Border="1" applyAlignment="1">
      <alignment horizontal="left" vertical="center"/>
    </xf>
    <xf numFmtId="0" fontId="9" fillId="0" borderId="0" xfId="0" applyFont="1" applyAlignment="1">
      <alignment horizontal="center" vertical="center"/>
    </xf>
    <xf numFmtId="0" fontId="7" fillId="0" borderId="0" xfId="0" applyNumberFormat="1" applyFont="1"/>
    <xf numFmtId="0" fontId="7" fillId="0" borderId="0" xfId="0" applyFont="1" applyAlignment="1">
      <alignment horizontal="left" vertical="center" wrapText="1"/>
    </xf>
    <xf numFmtId="0" fontId="7" fillId="0" borderId="0" xfId="0" applyFont="1" applyAlignment="1">
      <alignment wrapText="1"/>
    </xf>
    <xf numFmtId="0" fontId="4" fillId="0" borderId="0" xfId="0" applyFont="1" applyAlignment="1">
      <alignment vertical="center"/>
    </xf>
    <xf numFmtId="0" fontId="4" fillId="0" borderId="0" xfId="0" applyFont="1" applyAlignment="1">
      <alignment horizontal="left" vertical="center"/>
    </xf>
    <xf numFmtId="0" fontId="7" fillId="0" borderId="0" xfId="0" applyFont="1" applyAlignment="1" applyProtection="1">
      <alignment horizontal="left" vertical="center"/>
    </xf>
    <xf numFmtId="0" fontId="10" fillId="0" borderId="0" xfId="0" applyFont="1" applyBorder="1" applyAlignment="1" applyProtection="1">
      <alignment horizontal="left" vertical="center"/>
    </xf>
    <xf numFmtId="164" fontId="8" fillId="3" borderId="0" xfId="0" applyNumberFormat="1" applyFont="1" applyFill="1" applyAlignment="1">
      <alignment vertical="center"/>
    </xf>
    <xf numFmtId="0" fontId="7" fillId="3" borderId="0" xfId="0" applyFont="1" applyFill="1" applyAlignment="1">
      <alignment horizontal="left" vertical="center"/>
    </xf>
    <xf numFmtId="0" fontId="9" fillId="3" borderId="0" xfId="0" applyFont="1" applyFill="1" applyAlignment="1">
      <alignment horizontal="left" vertical="center"/>
    </xf>
    <xf numFmtId="0" fontId="10" fillId="3" borderId="3" xfId="0" applyFont="1" applyFill="1" applyBorder="1" applyAlignment="1">
      <alignment horizontal="left" vertical="center"/>
    </xf>
    <xf numFmtId="0" fontId="39" fillId="3" borderId="0" xfId="0" applyFont="1" applyFill="1" applyAlignment="1">
      <alignment horizontal="left" vertical="center"/>
    </xf>
    <xf numFmtId="164" fontId="8" fillId="0" borderId="0" xfId="0" applyNumberFormat="1" applyFont="1" applyAlignment="1">
      <alignment vertical="center"/>
    </xf>
    <xf numFmtId="164" fontId="10" fillId="0" borderId="0" xfId="0" applyNumberFormat="1" applyFont="1" applyAlignment="1">
      <alignment horizontal="left" vertical="center"/>
    </xf>
    <xf numFmtId="0" fontId="13" fillId="0" borderId="4" xfId="0" applyFont="1" applyFill="1" applyBorder="1" applyAlignment="1">
      <alignment horizontal="left" vertical="center" wrapText="1"/>
    </xf>
    <xf numFmtId="0" fontId="4" fillId="0" borderId="4" xfId="0" applyFont="1" applyBorder="1" applyAlignment="1">
      <alignment horizontal="left" vertical="center" wrapText="1"/>
    </xf>
    <xf numFmtId="0" fontId="46" fillId="0" borderId="7" xfId="0" applyFont="1" applyBorder="1" applyAlignment="1" applyProtection="1">
      <alignment horizontal="left" vertical="center" wrapText="1"/>
    </xf>
    <xf numFmtId="0" fontId="46" fillId="0" borderId="7" xfId="0" applyFont="1" applyBorder="1" applyAlignment="1">
      <alignment horizontal="left" vertical="center" wrapText="1"/>
    </xf>
    <xf numFmtId="0" fontId="46" fillId="0" borderId="5" xfId="0" applyFont="1" applyBorder="1" applyAlignment="1">
      <alignment horizontal="left" vertical="center" wrapText="1"/>
    </xf>
    <xf numFmtId="49" fontId="5" fillId="0" borderId="9" xfId="0" applyNumberFormat="1" applyFont="1" applyBorder="1" applyAlignment="1" applyProtection="1">
      <alignment horizontal="left" vertical="center" wrapText="1"/>
      <protection locked="0"/>
    </xf>
    <xf numFmtId="0" fontId="6" fillId="0" borderId="0" xfId="0" applyFont="1" applyAlignment="1">
      <alignment vertical="center"/>
    </xf>
    <xf numFmtId="0" fontId="19" fillId="0" borderId="0" xfId="0" applyFont="1" applyBorder="1" applyAlignment="1">
      <alignment vertical="center"/>
    </xf>
    <xf numFmtId="0" fontId="41" fillId="0" borderId="0" xfId="0" applyFont="1" applyAlignment="1">
      <alignment vertical="center"/>
    </xf>
    <xf numFmtId="0" fontId="5" fillId="0" borderId="2" xfId="0" applyNumberFormat="1" applyFont="1" applyBorder="1" applyAlignment="1" applyProtection="1">
      <alignment horizontal="left" vertical="center" wrapText="1"/>
      <protection locked="0"/>
    </xf>
    <xf numFmtId="0" fontId="5" fillId="0" borderId="8" xfId="0" applyNumberFormat="1" applyFont="1" applyBorder="1" applyAlignment="1" applyProtection="1">
      <alignment horizontal="left" vertical="center" wrapText="1"/>
      <protection locked="0"/>
    </xf>
    <xf numFmtId="0" fontId="22" fillId="0" borderId="0" xfId="0" applyFont="1" applyAlignment="1">
      <alignment horizontal="center" vertical="center"/>
    </xf>
    <xf numFmtId="0" fontId="35" fillId="0" borderId="0" xfId="0" applyFont="1" applyAlignment="1">
      <alignment horizontal="left" vertical="center" wrapText="1"/>
    </xf>
    <xf numFmtId="0" fontId="4" fillId="0" borderId="0" xfId="0" applyFont="1" applyBorder="1" applyAlignment="1">
      <alignment horizontal="left" vertical="center" wrapText="1"/>
    </xf>
    <xf numFmtId="0" fontId="11" fillId="0" borderId="0" xfId="0" applyFont="1" applyBorder="1" applyAlignment="1" applyProtection="1">
      <alignment horizontal="left" vertical="center"/>
      <protection hidden="1"/>
    </xf>
    <xf numFmtId="0" fontId="11" fillId="0" borderId="0" xfId="0" applyFont="1" applyAlignment="1">
      <alignment horizontal="left" vertical="center"/>
    </xf>
    <xf numFmtId="0" fontId="5" fillId="0" borderId="18" xfId="0" applyFont="1" applyBorder="1" applyAlignment="1">
      <alignment horizontal="left" vertical="center" wrapText="1"/>
    </xf>
    <xf numFmtId="49" fontId="5" fillId="0" borderId="1" xfId="0" applyNumberFormat="1" applyFont="1" applyBorder="1" applyAlignment="1" applyProtection="1">
      <alignment horizontal="left" vertical="center" wrapText="1"/>
      <protection locked="0"/>
    </xf>
    <xf numFmtId="0" fontId="11" fillId="0" borderId="0" xfId="0" applyFont="1" applyBorder="1" applyAlignment="1">
      <alignment horizontal="left" vertical="center"/>
    </xf>
    <xf numFmtId="0" fontId="5" fillId="0" borderId="4" xfId="0" applyFont="1" applyBorder="1" applyAlignment="1" applyProtection="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6" fillId="0" borderId="6" xfId="0" applyFont="1" applyBorder="1" applyAlignment="1">
      <alignment horizontal="left" vertical="center" wrapText="1"/>
    </xf>
    <xf numFmtId="164" fontId="11" fillId="0" borderId="0" xfId="0" applyNumberFormat="1" applyFont="1" applyAlignment="1">
      <alignment horizontal="left" vertical="center"/>
    </xf>
    <xf numFmtId="0" fontId="4" fillId="0" borderId="23" xfId="0" applyFont="1" applyBorder="1" applyAlignment="1">
      <alignment horizontal="left" vertical="center" wrapText="1"/>
    </xf>
    <xf numFmtId="0" fontId="13" fillId="0" borderId="24" xfId="0" applyFont="1" applyBorder="1" applyAlignment="1">
      <alignment horizontal="left" vertical="center" wrapText="1"/>
    </xf>
    <xf numFmtId="0" fontId="18" fillId="0" borderId="26" xfId="0" applyFont="1" applyBorder="1" applyAlignment="1">
      <alignment horizontal="left" vertical="center" wrapText="1"/>
    </xf>
    <xf numFmtId="0" fontId="5" fillId="0" borderId="24" xfId="0" applyFont="1" applyBorder="1" applyAlignment="1">
      <alignment horizontal="left" vertical="center" wrapText="1"/>
    </xf>
    <xf numFmtId="164" fontId="11" fillId="3" borderId="0" xfId="0" applyNumberFormat="1" applyFont="1" applyFill="1" applyAlignment="1">
      <alignment horizontal="left" vertical="center"/>
    </xf>
    <xf numFmtId="0" fontId="10" fillId="3" borderId="0" xfId="0" applyFont="1" applyFill="1" applyBorder="1" applyAlignment="1">
      <alignment horizontal="left" vertical="center"/>
    </xf>
    <xf numFmtId="0" fontId="7" fillId="3" borderId="4"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6" xfId="0" applyFont="1" applyFill="1" applyBorder="1" applyAlignment="1">
      <alignment horizontal="left" vertical="center" wrapText="1"/>
    </xf>
    <xf numFmtId="0" fontId="41" fillId="0" borderId="0" xfId="0" applyFont="1" applyAlignment="1">
      <alignment horizontal="left" vertical="center"/>
    </xf>
    <xf numFmtId="164" fontId="10" fillId="0" borderId="0" xfId="0" applyNumberFormat="1" applyFont="1" applyBorder="1" applyAlignment="1">
      <alignment horizontal="left" vertical="center"/>
    </xf>
    <xf numFmtId="164" fontId="8" fillId="0" borderId="0" xfId="0" applyNumberFormat="1" applyFont="1" applyAlignment="1">
      <alignment horizontal="left" vertical="center"/>
    </xf>
    <xf numFmtId="0" fontId="6" fillId="0" borderId="0" xfId="0" applyFont="1" applyAlignment="1">
      <alignment horizontal="left" vertical="center"/>
    </xf>
    <xf numFmtId="0" fontId="19" fillId="0" borderId="0" xfId="0" applyFont="1" applyBorder="1" applyAlignment="1">
      <alignment horizontal="left" vertical="center"/>
    </xf>
    <xf numFmtId="0" fontId="5" fillId="0" borderId="0" xfId="0" applyFont="1" applyAlignment="1" applyProtection="1">
      <alignment horizontal="left" vertical="center"/>
      <protection locked="0"/>
    </xf>
    <xf numFmtId="0" fontId="5" fillId="0" borderId="2"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0" fillId="0" borderId="0" xfId="0" applyAlignment="1">
      <alignment vertical="center"/>
    </xf>
    <xf numFmtId="0" fontId="0" fillId="0" borderId="3" xfId="0" applyBorder="1" applyAlignment="1">
      <alignment vertical="center" wrapText="1"/>
    </xf>
    <xf numFmtId="0" fontId="4" fillId="0" borderId="4" xfId="0" applyFont="1" applyBorder="1" applyAlignment="1" applyProtection="1">
      <alignment horizontal="left" vertical="center" wrapText="1"/>
      <protection locked="0"/>
    </xf>
    <xf numFmtId="0" fontId="4" fillId="0" borderId="4" xfId="0" applyFont="1" applyBorder="1" applyAlignment="1" applyProtection="1">
      <alignment horizontal="left" vertical="center"/>
      <protection locked="0"/>
    </xf>
    <xf numFmtId="0" fontId="7" fillId="0" borderId="3" xfId="0" applyFont="1" applyBorder="1"/>
    <xf numFmtId="0" fontId="7" fillId="0" borderId="10" xfId="0" applyFont="1" applyBorder="1"/>
    <xf numFmtId="0" fontId="7" fillId="0" borderId="16" xfId="0" applyFont="1" applyBorder="1"/>
    <xf numFmtId="0" fontId="7" fillId="0" borderId="0" xfId="0" applyFont="1" applyAlignment="1">
      <alignment horizontal="center"/>
    </xf>
    <xf numFmtId="0" fontId="22" fillId="0" borderId="94" xfId="0" applyNumberFormat="1" applyFont="1" applyBorder="1" applyAlignment="1">
      <alignment horizontal="center" vertical="center"/>
    </xf>
    <xf numFmtId="0" fontId="5" fillId="0" borderId="0" xfId="0" applyNumberFormat="1"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47" fillId="0" borderId="94" xfId="0" applyNumberFormat="1" applyFont="1" applyBorder="1" applyAlignment="1">
      <alignment horizontal="center" vertical="center"/>
    </xf>
    <xf numFmtId="49" fontId="48" fillId="0" borderId="41" xfId="0" applyNumberFormat="1" applyFont="1" applyBorder="1" applyAlignment="1">
      <alignment horizontal="left" vertical="center"/>
    </xf>
    <xf numFmtId="49" fontId="48" fillId="0" borderId="10" xfId="0" applyNumberFormat="1" applyFont="1" applyBorder="1" applyAlignment="1">
      <alignment horizontal="left" vertical="center"/>
    </xf>
    <xf numFmtId="49" fontId="48" fillId="0" borderId="42" xfId="0" applyNumberFormat="1" applyFont="1" applyBorder="1" applyAlignment="1">
      <alignment horizontal="left" vertical="center"/>
    </xf>
    <xf numFmtId="49" fontId="49" fillId="0" borderId="44" xfId="0" applyNumberFormat="1" applyFont="1" applyBorder="1" applyAlignment="1" applyProtection="1">
      <alignment horizontal="center" vertical="center"/>
      <protection locked="0"/>
    </xf>
    <xf numFmtId="0" fontId="5" fillId="0" borderId="95" xfId="0" applyFont="1" applyBorder="1" applyAlignment="1">
      <alignment horizontal="left" vertical="center" wrapText="1"/>
    </xf>
    <xf numFmtId="4" fontId="5" fillId="0" borderId="96" xfId="0" applyNumberFormat="1" applyFont="1" applyBorder="1" applyAlignment="1" applyProtection="1">
      <alignment horizontal="left" vertical="center" wrapText="1"/>
      <protection locked="0"/>
    </xf>
    <xf numFmtId="0" fontId="5" fillId="0" borderId="97" xfId="0" applyFont="1" applyBorder="1" applyAlignment="1">
      <alignment horizontal="left" vertical="center" wrapText="1"/>
    </xf>
    <xf numFmtId="4" fontId="4" fillId="0" borderId="30" xfId="0" applyNumberFormat="1" applyFont="1" applyBorder="1" applyAlignment="1" applyProtection="1">
      <alignment horizontal="left" vertical="center" wrapText="1"/>
    </xf>
    <xf numFmtId="0" fontId="4" fillId="0" borderId="26" xfId="0" applyFont="1" applyBorder="1" applyAlignment="1">
      <alignment horizontal="left" vertical="center" wrapText="1"/>
    </xf>
    <xf numFmtId="0" fontId="11" fillId="0" borderId="0" xfId="0" applyFont="1" applyBorder="1" applyAlignment="1">
      <alignment vertical="center"/>
    </xf>
    <xf numFmtId="49" fontId="5" fillId="0" borderId="1" xfId="0" applyNumberFormat="1" applyFont="1" applyBorder="1" applyAlignment="1" applyProtection="1">
      <alignment horizontal="left" vertical="center" wrapText="1"/>
      <protection locked="0"/>
    </xf>
    <xf numFmtId="0" fontId="11" fillId="0" borderId="0" xfId="0" applyFont="1" applyBorder="1" applyAlignment="1">
      <alignment horizontal="left" vertical="center"/>
    </xf>
    <xf numFmtId="0" fontId="5" fillId="0" borderId="6" xfId="0" applyFont="1" applyBorder="1" applyAlignment="1">
      <alignment horizontal="left" vertical="center" wrapText="1"/>
    </xf>
    <xf numFmtId="0" fontId="36" fillId="0" borderId="6" xfId="1" applyFont="1" applyBorder="1" applyAlignment="1">
      <alignment horizontal="left" vertical="center" wrapText="1"/>
    </xf>
    <xf numFmtId="0" fontId="42" fillId="0" borderId="11" xfId="0" applyFont="1" applyBorder="1" applyAlignment="1">
      <alignment horizontal="left" vertical="center"/>
    </xf>
    <xf numFmtId="0" fontId="50" fillId="0" borderId="94" xfId="0" applyNumberFormat="1" applyFont="1" applyBorder="1" applyAlignment="1">
      <alignment horizontal="center" vertical="center"/>
    </xf>
    <xf numFmtId="49" fontId="51" fillId="0" borderId="10" xfId="0" applyNumberFormat="1" applyFont="1" applyBorder="1" applyAlignment="1">
      <alignment horizontal="left" vertical="center"/>
    </xf>
    <xf numFmtId="49" fontId="51" fillId="0" borderId="42" xfId="0" applyNumberFormat="1" applyFont="1" applyBorder="1" applyAlignment="1">
      <alignment horizontal="left" vertical="center"/>
    </xf>
    <xf numFmtId="49" fontId="52" fillId="0" borderId="44" xfId="0" applyNumberFormat="1" applyFont="1" applyBorder="1" applyAlignment="1" applyProtection="1">
      <alignment horizontal="center" vertical="center"/>
      <protection locked="0"/>
    </xf>
    <xf numFmtId="0" fontId="4" fillId="0" borderId="9" xfId="0" applyFont="1" applyBorder="1" applyAlignment="1">
      <alignment horizontal="left" vertical="center" wrapText="1"/>
    </xf>
    <xf numFmtId="0" fontId="4" fillId="0" borderId="6" xfId="0" applyFont="1" applyBorder="1" applyAlignment="1">
      <alignment horizontal="left" vertical="center" wrapText="1"/>
    </xf>
    <xf numFmtId="49" fontId="5" fillId="0" borderId="9" xfId="0" applyNumberFormat="1" applyFont="1" applyBorder="1" applyAlignment="1">
      <alignment horizontal="left" vertical="center" wrapText="1"/>
    </xf>
    <xf numFmtId="0" fontId="4" fillId="0" borderId="98" xfId="0" applyFont="1" applyBorder="1" applyAlignment="1">
      <alignment horizontal="left" vertical="center" wrapText="1"/>
    </xf>
    <xf numFmtId="49" fontId="4" fillId="0" borderId="98" xfId="0" applyNumberFormat="1" applyFont="1" applyBorder="1" applyAlignment="1">
      <alignment horizontal="left" vertical="center" wrapText="1"/>
    </xf>
    <xf numFmtId="49" fontId="5" fillId="0" borderId="98" xfId="0" applyNumberFormat="1" applyFont="1" applyBorder="1" applyAlignment="1">
      <alignment horizontal="left" vertical="center" wrapText="1"/>
    </xf>
    <xf numFmtId="0" fontId="36" fillId="0" borderId="99" xfId="1" applyFont="1" applyBorder="1" applyAlignment="1">
      <alignment horizontal="left" vertical="center" wrapText="1"/>
    </xf>
    <xf numFmtId="49" fontId="5" fillId="0" borderId="1" xfId="0" applyNumberFormat="1" applyFont="1" applyBorder="1" applyAlignment="1">
      <alignment horizontal="left" vertical="center" wrapText="1"/>
    </xf>
    <xf numFmtId="0" fontId="36" fillId="0" borderId="4" xfId="1" applyFont="1" applyBorder="1" applyAlignment="1">
      <alignment horizontal="left" vertical="center" wrapText="1"/>
    </xf>
    <xf numFmtId="49" fontId="5" fillId="0" borderId="98" xfId="0" applyNumberFormat="1" applyFont="1" applyBorder="1" applyAlignment="1" applyProtection="1">
      <alignment horizontal="left" vertical="center" wrapText="1"/>
      <protection locked="0"/>
    </xf>
    <xf numFmtId="0" fontId="5" fillId="0" borderId="99" xfId="0" applyFont="1" applyBorder="1" applyAlignment="1">
      <alignment horizontal="left" vertical="center" wrapText="1"/>
    </xf>
    <xf numFmtId="0" fontId="5" fillId="0" borderId="98" xfId="0" applyFont="1" applyBorder="1" applyAlignment="1">
      <alignment horizontal="left" vertical="center" wrapText="1"/>
    </xf>
    <xf numFmtId="1" fontId="18" fillId="0" borderId="16" xfId="0" applyNumberFormat="1" applyFont="1" applyBorder="1" applyAlignment="1" applyProtection="1">
      <alignment horizontal="left" vertical="center" wrapText="1"/>
      <protection locked="0"/>
    </xf>
    <xf numFmtId="1" fontId="13" fillId="0" borderId="9" xfId="0" applyNumberFormat="1" applyFont="1" applyBorder="1" applyAlignment="1" applyProtection="1">
      <alignment horizontal="left" vertical="center" wrapText="1"/>
      <protection locked="0"/>
    </xf>
    <xf numFmtId="49" fontId="13" fillId="0" borderId="9" xfId="0" applyNumberFormat="1" applyFont="1" applyBorder="1" applyAlignment="1" applyProtection="1">
      <alignment horizontal="left" vertical="center" wrapText="1"/>
      <protection locked="0"/>
    </xf>
    <xf numFmtId="0" fontId="5" fillId="3" borderId="6" xfId="0" applyFont="1" applyFill="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right" vertical="center" wrapText="1"/>
    </xf>
    <xf numFmtId="0" fontId="5" fillId="0" borderId="11" xfId="0" applyFont="1" applyBorder="1" applyAlignment="1">
      <alignment horizontal="right" vertical="center" wrapText="1"/>
    </xf>
    <xf numFmtId="0" fontId="34" fillId="0" borderId="0" xfId="0" applyFont="1" applyAlignment="1">
      <alignment horizontal="left" vertical="center" wrapText="1"/>
    </xf>
    <xf numFmtId="0" fontId="35" fillId="0" borderId="0" xfId="0" applyFont="1" applyAlignment="1">
      <alignment horizontal="left" vertical="center" wrapText="1"/>
    </xf>
    <xf numFmtId="0" fontId="5" fillId="0" borderId="0" xfId="0" applyFont="1" applyAlignment="1">
      <alignment horizontal="right" vertical="center"/>
    </xf>
    <xf numFmtId="0" fontId="5" fillId="0" borderId="11" xfId="0" applyFont="1" applyBorder="1" applyAlignment="1">
      <alignment horizontal="right" vertical="center"/>
    </xf>
    <xf numFmtId="0" fontId="36" fillId="0" borderId="0" xfId="1" applyFont="1" applyAlignment="1">
      <alignment horizontal="left" vertical="center"/>
    </xf>
    <xf numFmtId="0" fontId="11" fillId="0" borderId="0" xfId="0" applyFont="1" applyBorder="1" applyAlignment="1">
      <alignment vertical="center"/>
    </xf>
    <xf numFmtId="0" fontId="11" fillId="0" borderId="0" xfId="0" applyFont="1" applyAlignment="1">
      <alignment horizontal="left" vertical="center"/>
    </xf>
    <xf numFmtId="0" fontId="13" fillId="0" borderId="33" xfId="0" applyFont="1" applyBorder="1" applyAlignment="1">
      <alignment horizontal="left" vertical="center" wrapText="1"/>
    </xf>
    <xf numFmtId="0" fontId="13" fillId="0" borderId="67" xfId="0" applyFont="1" applyBorder="1" applyAlignment="1">
      <alignment horizontal="left" vertical="center" wrapText="1"/>
    </xf>
    <xf numFmtId="0" fontId="13" fillId="0" borderId="32" xfId="0" applyFont="1" applyBorder="1" applyAlignment="1">
      <alignment horizontal="left" vertical="center" wrapText="1"/>
    </xf>
    <xf numFmtId="0" fontId="13" fillId="0" borderId="69" xfId="0" applyFont="1" applyBorder="1" applyAlignment="1">
      <alignment horizontal="left" vertical="center" wrapText="1"/>
    </xf>
    <xf numFmtId="0" fontId="5" fillId="0" borderId="13" xfId="0" applyFont="1" applyBorder="1" applyAlignment="1">
      <alignment horizontal="left" vertical="center" wrapText="1"/>
    </xf>
    <xf numFmtId="0" fontId="5" fillId="0" borderId="75" xfId="0" applyFont="1" applyBorder="1" applyAlignment="1">
      <alignment horizontal="left" vertical="center" wrapText="1"/>
    </xf>
    <xf numFmtId="0" fontId="5" fillId="0" borderId="66" xfId="0" applyFont="1" applyBorder="1" applyAlignment="1">
      <alignment horizontal="left" vertical="center" wrapText="1"/>
    </xf>
    <xf numFmtId="0" fontId="5" fillId="0" borderId="32" xfId="0" applyFont="1" applyBorder="1" applyAlignment="1">
      <alignment horizontal="left" vertical="center" wrapText="1"/>
    </xf>
    <xf numFmtId="0" fontId="5" fillId="0" borderId="33" xfId="0" applyFont="1" applyBorder="1" applyAlignment="1">
      <alignment horizontal="left" vertical="center" wrapText="1"/>
    </xf>
    <xf numFmtId="0" fontId="5" fillId="0" borderId="35" xfId="0" applyFont="1" applyBorder="1" applyAlignment="1">
      <alignment horizontal="left" vertical="center" wrapText="1"/>
    </xf>
    <xf numFmtId="0" fontId="5" fillId="0" borderId="87" xfId="0" applyFont="1" applyBorder="1" applyAlignment="1">
      <alignment horizontal="left" vertical="center" wrapText="1"/>
    </xf>
    <xf numFmtId="0" fontId="5" fillId="0" borderId="89" xfId="0" applyFont="1" applyFill="1" applyBorder="1" applyAlignment="1">
      <alignment horizontal="left" vertical="center" wrapText="1"/>
    </xf>
    <xf numFmtId="0" fontId="5" fillId="0" borderId="33"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5" fillId="0" borderId="87" xfId="0" applyFont="1" applyFill="1" applyBorder="1" applyAlignment="1">
      <alignment horizontal="left" vertical="center" wrapText="1"/>
    </xf>
    <xf numFmtId="0" fontId="5" fillId="0" borderId="89" xfId="0" applyFont="1" applyBorder="1" applyAlignment="1">
      <alignment horizontal="left" vertical="center" wrapText="1"/>
    </xf>
    <xf numFmtId="0" fontId="5" fillId="0" borderId="36"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77" xfId="0" applyFont="1" applyBorder="1" applyAlignment="1">
      <alignment horizontal="left" vertical="center" wrapText="1"/>
    </xf>
    <xf numFmtId="0" fontId="5" fillId="0" borderId="67" xfId="0" applyFont="1" applyBorder="1" applyAlignment="1">
      <alignment horizontal="left" vertical="center" wrapText="1"/>
    </xf>
    <xf numFmtId="0" fontId="11" fillId="0" borderId="93" xfId="0" applyFont="1" applyBorder="1" applyAlignment="1">
      <alignment horizontal="left" vertical="center"/>
    </xf>
    <xf numFmtId="0" fontId="5" fillId="0" borderId="71" xfId="0" applyFont="1" applyBorder="1" applyAlignment="1">
      <alignment horizontal="left" vertical="center" wrapText="1"/>
    </xf>
    <xf numFmtId="0" fontId="5" fillId="0" borderId="50" xfId="0" applyFont="1" applyBorder="1" applyAlignment="1">
      <alignment horizontal="left" vertical="center" wrapText="1"/>
    </xf>
    <xf numFmtId="0" fontId="5" fillId="0" borderId="69" xfId="0" applyFont="1" applyBorder="1" applyAlignment="1">
      <alignment horizontal="left" vertical="center" wrapText="1"/>
    </xf>
    <xf numFmtId="0" fontId="5" fillId="0" borderId="84" xfId="0" applyFont="1" applyBorder="1" applyAlignment="1">
      <alignment horizontal="left" vertical="center" wrapText="1"/>
    </xf>
    <xf numFmtId="0" fontId="5" fillId="0" borderId="54" xfId="0" applyFont="1" applyBorder="1" applyAlignment="1">
      <alignment horizontal="left" vertical="center" wrapText="1"/>
    </xf>
    <xf numFmtId="0" fontId="5" fillId="0" borderId="73" xfId="0" applyFont="1" applyBorder="1" applyAlignment="1">
      <alignment horizontal="left" vertical="center" wrapText="1"/>
    </xf>
    <xf numFmtId="0" fontId="5" fillId="0" borderId="68" xfId="0" applyFont="1" applyBorder="1" applyAlignment="1">
      <alignment horizontal="left" vertical="center" wrapText="1"/>
    </xf>
    <xf numFmtId="0" fontId="4" fillId="0" borderId="62" xfId="0" applyNumberFormat="1" applyFont="1" applyBorder="1" applyAlignment="1" applyProtection="1">
      <alignment horizontal="left" vertical="center" wrapText="1"/>
      <protection hidden="1"/>
    </xf>
    <xf numFmtId="0" fontId="4" fillId="0" borderId="63" xfId="0" applyNumberFormat="1" applyFont="1" applyBorder="1" applyAlignment="1" applyProtection="1">
      <alignment horizontal="left" vertical="center" wrapText="1"/>
      <protection hidden="1"/>
    </xf>
    <xf numFmtId="0" fontId="4" fillId="0" borderId="60" xfId="0" applyFont="1" applyBorder="1" applyAlignment="1" applyProtection="1">
      <alignment horizontal="left" vertical="center" wrapText="1"/>
      <protection hidden="1"/>
    </xf>
    <xf numFmtId="0" fontId="4" fillId="0" borderId="61" xfId="0" applyFont="1" applyBorder="1" applyAlignment="1" applyProtection="1">
      <alignment horizontal="left" vertical="center" wrapText="1"/>
      <protection hidden="1"/>
    </xf>
    <xf numFmtId="49" fontId="5" fillId="0" borderId="1" xfId="0" applyNumberFormat="1" applyFont="1" applyBorder="1" applyAlignment="1" applyProtection="1">
      <alignment horizontal="left" vertical="center" wrapText="1"/>
      <protection locked="0"/>
    </xf>
    <xf numFmtId="49" fontId="5" fillId="0" borderId="10" xfId="0" applyNumberFormat="1" applyFont="1" applyBorder="1" applyAlignment="1" applyProtection="1">
      <alignment horizontal="left" vertical="center" wrapText="1"/>
      <protection locked="0"/>
    </xf>
    <xf numFmtId="49" fontId="5" fillId="0" borderId="2" xfId="0" applyNumberFormat="1" applyFont="1" applyBorder="1" applyAlignment="1" applyProtection="1">
      <alignment horizontal="left" vertical="center" wrapText="1"/>
      <protection locked="0"/>
    </xf>
    <xf numFmtId="0" fontId="4" fillId="0" borderId="0" xfId="0" applyFont="1" applyBorder="1" applyAlignment="1">
      <alignment horizontal="center" vertical="center"/>
    </xf>
    <xf numFmtId="165" fontId="4" fillId="0" borderId="60" xfId="0" applyNumberFormat="1" applyFont="1" applyBorder="1" applyAlignment="1" applyProtection="1">
      <alignment horizontal="left" vertical="center" wrapText="1"/>
      <protection hidden="1"/>
    </xf>
    <xf numFmtId="165" fontId="4" fillId="0" borderId="61" xfId="0" applyNumberFormat="1" applyFont="1" applyBorder="1" applyAlignment="1" applyProtection="1">
      <alignment horizontal="left" vertical="center" wrapText="1"/>
      <protection hidden="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4" fillId="0" borderId="55" xfId="0" applyNumberFormat="1" applyFont="1" applyBorder="1" applyAlignment="1" applyProtection="1">
      <alignment horizontal="left" vertical="center" wrapText="1"/>
      <protection hidden="1"/>
    </xf>
    <xf numFmtId="0" fontId="4" fillId="0" borderId="57" xfId="0" applyNumberFormat="1" applyFont="1" applyBorder="1" applyAlignment="1" applyProtection="1">
      <alignment horizontal="left" vertical="center" wrapText="1"/>
      <protection hidden="1"/>
    </xf>
    <xf numFmtId="0" fontId="13" fillId="0" borderId="81" xfId="0" applyFont="1" applyBorder="1" applyAlignment="1">
      <alignment horizontal="left" vertical="center" wrapText="1"/>
    </xf>
    <xf numFmtId="0" fontId="13" fillId="0" borderId="53" xfId="0" applyFont="1" applyBorder="1" applyAlignment="1">
      <alignment horizontal="left" vertical="center" wrapText="1"/>
    </xf>
    <xf numFmtId="0" fontId="13" fillId="0" borderId="54" xfId="0" applyFont="1" applyBorder="1" applyAlignment="1">
      <alignment horizontal="left" vertical="center" wrapText="1"/>
    </xf>
    <xf numFmtId="0" fontId="13" fillId="0" borderId="55" xfId="0" applyFont="1" applyBorder="1" applyAlignment="1">
      <alignment horizontal="left" vertical="center" wrapText="1"/>
    </xf>
    <xf numFmtId="0" fontId="13" fillId="0" borderId="56" xfId="0" applyFont="1" applyBorder="1" applyAlignment="1">
      <alignment horizontal="left" vertical="center" wrapText="1"/>
    </xf>
    <xf numFmtId="0" fontId="13" fillId="0" borderId="57" xfId="0" applyFont="1" applyBorder="1" applyAlignment="1">
      <alignment horizontal="left" vertical="center" wrapText="1"/>
    </xf>
    <xf numFmtId="0" fontId="4" fillId="0" borderId="58" xfId="0" applyFont="1" applyBorder="1" applyAlignment="1" applyProtection="1">
      <alignment horizontal="left" vertical="center" wrapText="1"/>
      <protection hidden="1"/>
    </xf>
    <xf numFmtId="0" fontId="4" fillId="0" borderId="59" xfId="0" applyFont="1" applyBorder="1" applyAlignment="1" applyProtection="1">
      <alignment horizontal="left" vertical="center" wrapText="1"/>
      <protection hidden="1"/>
    </xf>
    <xf numFmtId="0" fontId="4" fillId="0" borderId="58" xfId="0" applyNumberFormat="1" applyFont="1" applyBorder="1" applyAlignment="1" applyProtection="1">
      <alignment horizontal="left" vertical="center" wrapText="1"/>
      <protection hidden="1"/>
    </xf>
    <xf numFmtId="0" fontId="4" fillId="0" borderId="59" xfId="0" applyNumberFormat="1" applyFont="1" applyBorder="1" applyAlignment="1" applyProtection="1">
      <alignment horizontal="left" vertical="center" wrapText="1"/>
      <protection hidden="1"/>
    </xf>
    <xf numFmtId="0" fontId="4" fillId="0" borderId="60" xfId="0" applyNumberFormat="1" applyFont="1" applyBorder="1" applyAlignment="1" applyProtection="1">
      <alignment horizontal="left" vertical="center" wrapText="1"/>
      <protection hidden="1"/>
    </xf>
    <xf numFmtId="0" fontId="4" fillId="0" borderId="61" xfId="0" applyNumberFormat="1" applyFont="1" applyBorder="1" applyAlignment="1" applyProtection="1">
      <alignment horizontal="left" vertical="center" wrapText="1"/>
      <protection hidden="1"/>
    </xf>
    <xf numFmtId="1" fontId="4" fillId="0" borderId="60" xfId="0" applyNumberFormat="1" applyFont="1" applyBorder="1" applyAlignment="1" applyProtection="1">
      <alignment horizontal="left" vertical="center" wrapText="1"/>
      <protection hidden="1"/>
    </xf>
    <xf numFmtId="1" fontId="4" fillId="0" borderId="61" xfId="0" applyNumberFormat="1" applyFont="1" applyBorder="1" applyAlignment="1" applyProtection="1">
      <alignment horizontal="left" vertical="center" wrapText="1"/>
      <protection hidden="1"/>
    </xf>
    <xf numFmtId="0" fontId="4" fillId="0" borderId="55" xfId="0" applyFont="1" applyBorder="1" applyAlignment="1" applyProtection="1">
      <alignment horizontal="left" vertical="center" wrapText="1"/>
      <protection hidden="1"/>
    </xf>
    <xf numFmtId="0" fontId="4" fillId="0" borderId="57" xfId="0" applyFont="1" applyBorder="1" applyAlignment="1" applyProtection="1">
      <alignment horizontal="left" vertical="center" wrapText="1"/>
      <protection hidden="1"/>
    </xf>
    <xf numFmtId="0" fontId="13" fillId="0" borderId="79" xfId="0" applyFont="1" applyBorder="1" applyAlignment="1">
      <alignment horizontal="left" vertical="center" wrapText="1"/>
    </xf>
    <xf numFmtId="0" fontId="13" fillId="0" borderId="49" xfId="0" applyFont="1" applyBorder="1" applyAlignment="1">
      <alignment horizontal="left" vertical="center" wrapText="1"/>
    </xf>
    <xf numFmtId="0" fontId="13" fillId="0" borderId="50" xfId="0" applyFont="1" applyBorder="1" applyAlignment="1">
      <alignment horizontal="left" vertical="center" wrapText="1"/>
    </xf>
    <xf numFmtId="0" fontId="13" fillId="0" borderId="80" xfId="0" applyFont="1" applyBorder="1" applyAlignment="1">
      <alignment horizontal="left" vertical="center" wrapText="1"/>
    </xf>
    <xf numFmtId="0" fontId="13" fillId="0" borderId="51" xfId="0" applyFont="1" applyBorder="1" applyAlignment="1">
      <alignment horizontal="left" vertical="center" wrapText="1"/>
    </xf>
    <xf numFmtId="0" fontId="13" fillId="0" borderId="52" xfId="0" applyFont="1" applyBorder="1" applyAlignment="1">
      <alignment horizontal="left" vertical="center" wrapText="1"/>
    </xf>
    <xf numFmtId="0" fontId="13" fillId="0" borderId="46" xfId="0" applyFont="1" applyBorder="1" applyAlignment="1">
      <alignment horizontal="left" vertical="center" wrapText="1"/>
    </xf>
    <xf numFmtId="0" fontId="13" fillId="0" borderId="47" xfId="0" applyFont="1" applyBorder="1" applyAlignment="1">
      <alignment horizontal="left" vertical="center" wrapText="1"/>
    </xf>
    <xf numFmtId="0" fontId="13" fillId="0" borderId="48" xfId="0" applyFont="1" applyBorder="1" applyAlignment="1">
      <alignment horizontal="left" vertical="center" wrapText="1"/>
    </xf>
    <xf numFmtId="0" fontId="11" fillId="0" borderId="3" xfId="0" applyFont="1" applyBorder="1" applyAlignment="1">
      <alignment horizontal="left" vertical="center"/>
    </xf>
    <xf numFmtId="0" fontId="22" fillId="0" borderId="0" xfId="0" applyFont="1" applyAlignment="1">
      <alignment horizontal="center" vertical="center"/>
    </xf>
    <xf numFmtId="0" fontId="22" fillId="0" borderId="0" xfId="0" applyFont="1" applyBorder="1" applyAlignment="1">
      <alignment horizontal="center" vertical="center"/>
    </xf>
    <xf numFmtId="0" fontId="4" fillId="0" borderId="64" xfId="0" applyFont="1" applyBorder="1" applyAlignment="1" applyProtection="1">
      <alignment horizontal="left" vertical="center" wrapText="1"/>
      <protection hidden="1"/>
    </xf>
    <xf numFmtId="0" fontId="4" fillId="0" borderId="65" xfId="0" applyFont="1" applyBorder="1" applyAlignment="1" applyProtection="1">
      <alignment horizontal="left" vertical="center" wrapText="1"/>
      <protection hidden="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11" fillId="0" borderId="0" xfId="0" applyFont="1" applyBorder="1" applyAlignment="1">
      <alignment horizontal="left" vertical="center"/>
    </xf>
    <xf numFmtId="0" fontId="11" fillId="0" borderId="0" xfId="0" applyFont="1" applyBorder="1" applyAlignment="1" applyProtection="1">
      <alignment vertical="center"/>
    </xf>
    <xf numFmtId="49" fontId="5" fillId="0" borderId="6" xfId="0" applyNumberFormat="1" applyFont="1" applyBorder="1" applyAlignment="1" applyProtection="1">
      <alignment horizontal="center" vertical="center" wrapText="1"/>
      <protection locked="0"/>
    </xf>
    <xf numFmtId="49" fontId="5" fillId="0" borderId="99" xfId="0" applyNumberFormat="1" applyFont="1" applyBorder="1" applyAlignment="1" applyProtection="1">
      <alignment horizontal="center" vertical="center" wrapText="1"/>
      <protection locked="0"/>
    </xf>
    <xf numFmtId="49" fontId="5" fillId="0" borderId="7" xfId="0" applyNumberFormat="1" applyFont="1" applyBorder="1" applyAlignment="1" applyProtection="1">
      <alignment horizontal="center" vertical="center" wrapText="1"/>
      <protection locked="0"/>
    </xf>
    <xf numFmtId="0" fontId="1" fillId="0" borderId="0" xfId="0" applyFont="1" applyAlignment="1">
      <alignment horizontal="left" vertical="center" wrapText="1"/>
    </xf>
    <xf numFmtId="0" fontId="0" fillId="0" borderId="0" xfId="0" applyAlignment="1">
      <alignment horizontal="center" vertical="center" wrapText="1"/>
    </xf>
    <xf numFmtId="0" fontId="10" fillId="0" borderId="0" xfId="0" applyFont="1" applyAlignment="1">
      <alignment horizontal="center" vertical="center" wrapText="1"/>
    </xf>
    <xf numFmtId="0" fontId="27" fillId="0" borderId="0" xfId="0" applyFont="1" applyAlignment="1">
      <alignment horizontal="center" vertical="center" wrapText="1"/>
    </xf>
    <xf numFmtId="0" fontId="1" fillId="0" borderId="0" xfId="0" applyFont="1" applyAlignment="1">
      <alignment horizontal="center" vertical="center" wrapText="1"/>
    </xf>
    <xf numFmtId="0" fontId="7" fillId="3" borderId="4"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11" fillId="3" borderId="3" xfId="0" applyFont="1" applyFill="1" applyBorder="1" applyAlignment="1">
      <alignment horizontal="left" vertical="center"/>
    </xf>
    <xf numFmtId="0" fontId="40" fillId="3" borderId="0" xfId="1" applyFont="1" applyFill="1" applyAlignment="1">
      <alignment horizontal="left" vertical="center"/>
    </xf>
    <xf numFmtId="0" fontId="12" fillId="3" borderId="11" xfId="0" applyFont="1" applyFill="1" applyBorder="1" applyAlignment="1">
      <alignment horizontal="center" vertical="center"/>
    </xf>
    <xf numFmtId="0" fontId="5" fillId="3" borderId="1"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164" fontId="4" fillId="0" borderId="4" xfId="0" applyNumberFormat="1" applyFont="1" applyBorder="1" applyAlignment="1">
      <alignment horizontal="left" vertical="center" wrapText="1"/>
    </xf>
    <xf numFmtId="0" fontId="5" fillId="0" borderId="4" xfId="0" applyFont="1" applyBorder="1" applyAlignment="1" applyProtection="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horizontal="left" vertical="center" wrapText="1"/>
    </xf>
    <xf numFmtId="0" fontId="5" fillId="0" borderId="16" xfId="0" applyFont="1" applyBorder="1" applyAlignment="1">
      <alignment horizontal="left"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41" fillId="0" borderId="0" xfId="0" applyFont="1" applyAlignment="1" applyProtection="1">
      <alignment horizontal="left" vertical="center" wrapText="1"/>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36" fillId="0" borderId="6" xfId="1" applyFont="1" applyBorder="1" applyAlignment="1">
      <alignment horizontal="left" vertical="center" wrapText="1"/>
    </xf>
    <xf numFmtId="0" fontId="36" fillId="0" borderId="7" xfId="1" applyFont="1" applyBorder="1" applyAlignment="1">
      <alignment horizontal="left" vertical="center" wrapText="1"/>
    </xf>
    <xf numFmtId="0" fontId="42" fillId="0" borderId="11" xfId="0" applyFont="1" applyBorder="1" applyAlignment="1">
      <alignment horizontal="left" vertical="center"/>
    </xf>
    <xf numFmtId="0" fontId="5" fillId="0" borderId="0" xfId="0" applyFont="1" applyAlignment="1" applyProtection="1">
      <alignment horizontal="left" vertical="center" wrapText="1"/>
    </xf>
    <xf numFmtId="0" fontId="6"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2"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2" fillId="0" borderId="11" xfId="0" applyFont="1" applyBorder="1" applyAlignment="1">
      <alignment horizontal="left"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5" fillId="2" borderId="40" xfId="0" applyFont="1" applyFill="1" applyBorder="1" applyAlignment="1">
      <alignment horizontal="left" vertical="center" wrapText="1"/>
    </xf>
    <xf numFmtId="0" fontId="5" fillId="0" borderId="10" xfId="0" applyFont="1" applyBorder="1" applyAlignment="1">
      <alignment horizontal="left" vertical="center" wrapText="1"/>
    </xf>
    <xf numFmtId="0" fontId="13" fillId="0" borderId="10" xfId="0" applyFont="1" applyBorder="1" applyAlignment="1">
      <alignment horizontal="left" vertical="center" wrapText="1"/>
    </xf>
    <xf numFmtId="0" fontId="20" fillId="0" borderId="11" xfId="0" applyFont="1" applyBorder="1" applyAlignment="1">
      <alignment horizontal="left" vertical="center"/>
    </xf>
  </cellXfs>
  <cellStyles count="5">
    <cellStyle name="60% — акцент2" xfId="4" builtinId="36"/>
    <cellStyle name="Гиперссылка" xfId="1" builtinId="8"/>
    <cellStyle name="Обычный" xfId="0" builtinId="0"/>
    <cellStyle name="Примечание" xfId="2" builtinId="10"/>
    <cellStyle name="Хороший" xfId="3" builtinId="26"/>
  </cellStyles>
  <dxfs count="334">
    <dxf>
      <font>
        <strike val="0"/>
        <outline val="0"/>
        <shadow val="0"/>
        <u val="none"/>
        <vertAlign val="baseline"/>
        <sz val="11"/>
        <color theme="1"/>
        <name val="Arial"/>
        <scheme val="none"/>
      </font>
      <numFmt numFmtId="0" formatCode="General"/>
    </dxf>
    <dxf>
      <font>
        <strike val="0"/>
        <outline val="0"/>
        <shadow val="0"/>
        <u val="none"/>
        <vertAlign val="baseline"/>
        <sz val="11"/>
        <color theme="1"/>
        <name val="Arial"/>
        <scheme val="none"/>
      </font>
      <numFmt numFmtId="0" formatCode="General"/>
    </dxf>
    <dxf>
      <font>
        <strike val="0"/>
        <outline val="0"/>
        <shadow val="0"/>
        <u val="none"/>
        <vertAlign val="baseline"/>
        <sz val="11"/>
        <color theme="1"/>
        <name val="Arial"/>
        <scheme val="none"/>
      </font>
      <numFmt numFmtId="0" formatCode="General"/>
    </dxf>
    <dxf>
      <font>
        <strike val="0"/>
        <outline val="0"/>
        <shadow val="0"/>
        <u val="none"/>
        <vertAlign val="baseline"/>
        <sz val="11"/>
        <color theme="1"/>
        <name val="Arial"/>
        <scheme val="none"/>
      </font>
      <numFmt numFmtId="0" formatCode="General"/>
    </dxf>
    <dxf>
      <font>
        <strike val="0"/>
        <outline val="0"/>
        <shadow val="0"/>
        <u val="none"/>
        <vertAlign val="baseline"/>
        <sz val="11"/>
        <color theme="1"/>
        <name val="Arial"/>
        <scheme val="none"/>
      </font>
      <numFmt numFmtId="0" formatCode="General"/>
    </dxf>
    <dxf>
      <font>
        <strike val="0"/>
        <outline val="0"/>
        <shadow val="0"/>
        <u val="none"/>
        <vertAlign val="baseline"/>
        <sz val="11"/>
        <color theme="1"/>
        <name val="Arial"/>
        <scheme val="none"/>
      </font>
      <numFmt numFmtId="0" formatCode="General"/>
    </dxf>
    <dxf>
      <font>
        <strike val="0"/>
        <outline val="0"/>
        <shadow val="0"/>
        <u val="none"/>
        <vertAlign val="baseline"/>
        <sz val="11"/>
        <color theme="1"/>
        <name val="Arial"/>
        <scheme val="none"/>
      </font>
    </dxf>
    <dxf>
      <font>
        <strike val="0"/>
        <outline val="0"/>
        <shadow val="0"/>
        <u val="none"/>
        <vertAlign val="baseline"/>
        <sz val="11"/>
        <color theme="1"/>
        <name val="Arial"/>
        <scheme val="none"/>
      </font>
    </dxf>
    <dxf>
      <font>
        <strike val="0"/>
        <outline val="0"/>
        <shadow val="0"/>
        <u val="none"/>
        <vertAlign val="baseline"/>
        <sz val="11"/>
        <color theme="1"/>
        <name val="Arial"/>
        <scheme val="none"/>
      </font>
      <alignment horizontal="general" vertical="bottom" textRotation="0" wrapText="1" indent="0" justifyLastLine="0" shrinkToFit="0" readingOrder="0"/>
    </dxf>
    <dxf>
      <font>
        <strike val="0"/>
        <outline val="0"/>
        <shadow val="0"/>
        <u val="none"/>
        <vertAlign val="baseline"/>
        <sz val="11"/>
        <color theme="1"/>
        <name val="Arial"/>
        <scheme val="none"/>
      </font>
    </dxf>
    <dxf>
      <font>
        <strike val="0"/>
        <outline val="0"/>
        <shadow val="0"/>
        <u val="none"/>
        <vertAlign val="baseline"/>
        <sz val="11"/>
        <color theme="1"/>
        <name val="Arial"/>
        <scheme val="none"/>
      </font>
    </dxf>
    <dxf>
      <font>
        <strike val="0"/>
        <outline val="0"/>
        <shadow val="0"/>
        <u val="none"/>
        <vertAlign val="baseline"/>
        <sz val="11"/>
        <color theme="1"/>
        <name val="Arial"/>
        <scheme val="none"/>
      </font>
    </dxf>
    <dxf>
      <font>
        <strike val="0"/>
        <outline val="0"/>
        <shadow val="0"/>
        <u val="none"/>
        <vertAlign val="baseline"/>
        <sz val="11"/>
        <color theme="1"/>
        <name val="Arial"/>
        <scheme val="none"/>
      </font>
      <alignment horizontal="left" vertical="center" textRotation="0" wrapText="1" indent="0" justifyLastLine="0" shrinkToFit="0" readingOrder="0"/>
    </dxf>
    <dxf>
      <font>
        <strike val="0"/>
        <outline val="0"/>
        <shadow val="0"/>
        <u val="none"/>
        <vertAlign val="baseline"/>
        <sz val="11"/>
        <color theme="1"/>
        <name val="Arial"/>
        <scheme val="none"/>
      </font>
      <alignment horizontal="left" vertical="center" textRotation="0" wrapText="0" indent="0" justifyLastLine="0" shrinkToFit="0" readingOrder="0"/>
    </dxf>
    <dxf>
      <font>
        <strike val="0"/>
        <outline val="0"/>
        <shadow val="0"/>
        <u val="none"/>
        <vertAlign val="baseline"/>
        <sz val="11"/>
        <color theme="1"/>
        <name val="Arial"/>
        <scheme val="none"/>
      </font>
      <alignment horizontal="left" vertical="center" textRotation="0" wrapText="0" indent="0" justifyLastLine="0" shrinkToFit="0" readingOrder="0"/>
    </dxf>
    <dxf>
      <font>
        <strike val="0"/>
        <outline val="0"/>
        <shadow val="0"/>
        <u val="none"/>
        <vertAlign val="baseline"/>
        <sz val="11"/>
        <color theme="1"/>
        <name val="Arial"/>
        <scheme val="none"/>
      </font>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numFmt numFmtId="166"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numFmt numFmtId="0" formatCode="General"/>
    </dxf>
    <dxf>
      <numFmt numFmtId="0" formatCode="General"/>
    </dxf>
    <dxf>
      <numFmt numFmtId="0" formatCode="General"/>
    </dxf>
    <dxf>
      <border outline="0">
        <top style="thin">
          <color indexed="64"/>
        </top>
      </border>
    </dxf>
    <dxf>
      <border outline="0">
        <bottom style="thin">
          <color indexed="64"/>
        </bottom>
      </border>
    </dxf>
    <dxf>
      <font>
        <b/>
        <i val="0"/>
        <strike val="0"/>
        <condense val="0"/>
        <extend val="0"/>
        <outline val="0"/>
        <shadow val="0"/>
        <u val="none"/>
        <vertAlign val="baseline"/>
        <sz val="14"/>
        <color theme="1"/>
        <name val="Calibri"/>
        <scheme val="minor"/>
      </font>
      <fill>
        <patternFill patternType="solid">
          <fgColor indexed="64"/>
          <bgColor theme="3" tint="0.79998168889431442"/>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i val="0"/>
        <strike val="0"/>
        <condense val="0"/>
        <extend val="0"/>
        <outline val="0"/>
        <shadow val="0"/>
        <u val="none"/>
        <vertAlign val="baseline"/>
        <sz val="10"/>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border outline="0">
        <top style="thin">
          <color indexed="64"/>
        </top>
        <bottom style="thin">
          <color theme="6"/>
        </bottom>
      </border>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Arial"/>
        <scheme val="none"/>
      </font>
      <numFmt numFmtId="30" formatCode="@"/>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Arial"/>
        <scheme val="none"/>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Arial"/>
        <scheme val="none"/>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Arial"/>
        <scheme val="none"/>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Arial"/>
        <scheme val="none"/>
      </font>
      <alignment vertical="center" textRotation="0" indent="0" justifyLastLine="0" shrinkToFit="0" readingOrder="0"/>
    </dxf>
    <dxf>
      <font>
        <strike val="0"/>
        <outline val="0"/>
        <shadow val="0"/>
        <u val="none"/>
        <vertAlign val="baseline"/>
        <sz val="10"/>
        <name val="Arial"/>
        <scheme val="none"/>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Arial"/>
        <scheme val="none"/>
      </font>
      <numFmt numFmtId="30" formatCode="@"/>
      <fill>
        <patternFill patternType="solid">
          <fgColor indexed="64"/>
          <bgColor theme="0"/>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Arial"/>
        <scheme val="none"/>
      </font>
      <alignment horizontal="left" vertical="center" textRotation="0" wrapText="1" indent="0" justifyLastLine="0" shrinkToFit="0" readingOrder="0"/>
    </dxf>
    <dxf>
      <font>
        <strike val="0"/>
        <outline val="0"/>
        <shadow val="0"/>
        <u val="none"/>
        <vertAlign val="baseline"/>
        <sz val="10"/>
        <color theme="1"/>
        <name val="Arial"/>
        <scheme val="none"/>
      </font>
      <alignment horizontal="left" vertical="center" textRotation="0" wrapText="1" indent="0" justifyLastLine="0" shrinkToFit="0" readingOrder="0"/>
    </dxf>
    <dxf>
      <font>
        <strike val="0"/>
        <outline val="0"/>
        <shadow val="0"/>
        <u val="none"/>
        <vertAlign val="baseline"/>
        <sz val="10"/>
        <color theme="1"/>
        <name val="Arial"/>
        <scheme val="none"/>
      </font>
      <alignment vertical="center" textRotation="0" indent="0" justifyLastLine="0" shrinkToFit="0" readingOrder="0"/>
    </dxf>
    <dxf>
      <font>
        <strike val="0"/>
        <outline val="0"/>
        <shadow val="0"/>
        <u val="none"/>
        <vertAlign val="baseline"/>
        <sz val="10"/>
        <color theme="1"/>
        <name val="Arial"/>
        <scheme val="none"/>
      </font>
      <alignment horizontal="left" vertical="center" textRotation="0" wrapText="1" indent="0" justifyLastLine="0" shrinkToFit="0" readingOrder="0"/>
    </dxf>
    <dxf>
      <font>
        <strike val="0"/>
        <outline val="0"/>
        <shadow val="0"/>
        <u val="none"/>
        <vertAlign val="baseline"/>
        <sz val="10"/>
        <color theme="1"/>
        <name val="Arial"/>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onnections" Target="connection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powerPivotData" Target="model/item.data"/><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2.xml"/></Relationships>
</file>

<file path=xl/queryTables/queryTable1.xml><?xml version="1.0" encoding="utf-8"?>
<queryTable xmlns="http://schemas.openxmlformats.org/spreadsheetml/2006/main" name="ExternalData_1" adjustColumnWidth="0" connectionId="4" autoFormatId="16" applyNumberFormats="0" applyBorderFormats="0" applyFontFormats="1" applyPatternFormats="1" applyAlignmentFormats="0" applyWidthHeightFormats="0">
  <queryTableRefresh preserveSortFilterLayout="0" nextId="7" unboundColumnsLeft="1">
    <queryTableFields count="6">
      <queryTableField id="6" dataBound="0" tableColumnId="22"/>
      <queryTableField id="1" name="Способы закупки" tableColumnId="23"/>
      <queryTableField id="2" name="Код в ЕИС (не ЭФ)" tableColumnId="24"/>
      <queryTableField id="3" name="ЭФ" tableColumnId="25"/>
      <queryTableField id="4" name="СМСП" tableColumnId="26"/>
      <queryTableField id="5" name="Отображение в заявке" tableColumnId="27"/>
    </queryTableFields>
  </queryTableRefresh>
</queryTable>
</file>

<file path=xl/tables/_rels/table17.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8" name="Идентификация" displayName="Идентификация" ref="A1:C2" totalsRowShown="0" headerRowDxfId="332" dataDxfId="331">
  <autoFilter ref="A1:C2"/>
  <tableColumns count="3">
    <tableColumn id="3" name="IDP" dataDxfId="330"/>
    <tableColumn id="4" name="IDa" dataDxfId="329">
      <calculatedColumnFormula>$A$2&amp;"-"&amp;ОсновнаяИнформация_ИННУчастника&amp;"-"&amp;ОсновнаяИнформация_КППУчастника</calculatedColumnFormula>
    </tableColumn>
    <tableColumn id="1" name="FormType" dataDxfId="328"/>
  </tableColumns>
  <tableStyleInfo name="TableStyleLight8" showFirstColumn="0" showLastColumn="0" showRowStripes="1" showColumnStripes="0"/>
</table>
</file>

<file path=xl/tables/table10.xml><?xml version="1.0" encoding="utf-8"?>
<table xmlns="http://schemas.openxmlformats.org/spreadsheetml/2006/main" id="11" name="СправкаОПретензиях" displayName="СправкаОПретензиях" ref="B7:K17" totalsRowShown="0" headerRowDxfId="103" dataDxfId="101" headerRowBorderDxfId="102" tableBorderDxfId="100" totalsRowBorderDxfId="99">
  <autoFilter ref="B7:K17"/>
  <tableColumns count="10">
    <tableColumn id="1" name="0" dataDxfId="98">
      <calculatedColumnFormula>IF(ISNUMBER(OFFSET(B8,-1,0)), OFFSET(B8,-1,0)+1, 1)</calculatedColumnFormula>
    </tableColumn>
    <tableColumn id="10" name="0.1" dataDxfId="97">
      <calculatedColumnFormula>ОсновнаяИнформация_НаименованиеУчастника</calculatedColumnFormula>
    </tableColumn>
    <tableColumn id="11" name="0.2" dataDxfId="96">
      <calculatedColumnFormula>ОсновнаяИнформация_ИННУчастника</calculatedColumnFormula>
    </tableColumn>
    <tableColumn id="2" name="1" dataDxfId="95"/>
    <tableColumn id="3" name="2" dataDxfId="94"/>
    <tableColumn id="4" name="3" dataDxfId="93"/>
    <tableColumn id="5" name="4" dataDxfId="92"/>
    <tableColumn id="6" name="5" dataDxfId="91"/>
    <tableColumn id="9" name="6" dataDxfId="90"/>
    <tableColumn id="7" name="7" dataDxfId="89"/>
  </tableColumns>
  <tableStyleInfo name="TableStyleLight4" showFirstColumn="0" showLastColumn="0" showRowStripes="0" showColumnStripes="0"/>
</table>
</file>

<file path=xl/tables/table11.xml><?xml version="1.0" encoding="utf-8"?>
<table xmlns="http://schemas.openxmlformats.org/spreadsheetml/2006/main" id="13" name="СправкаОСудебных" displayName="СправкаОСудебных" ref="B9:M19" totalsRowShown="0" headerRowDxfId="75" dataDxfId="73" headerRowBorderDxfId="74" tableBorderDxfId="72" totalsRowBorderDxfId="71">
  <autoFilter ref="B9:M19"/>
  <tableColumns count="12">
    <tableColumn id="1" name="0" dataDxfId="70">
      <calculatedColumnFormula>IF(ISNUMBER(OFFSET(B10,-1,0)), OFFSET(B10,-1,0)+1, 1)</calculatedColumnFormula>
    </tableColumn>
    <tableColumn id="10" name="0.1" dataDxfId="69">
      <calculatedColumnFormula>ОсновнаяИнформация_НаименованиеУчастника</calculatedColumnFormula>
    </tableColumn>
    <tableColumn id="11" name="0.2" dataDxfId="68">
      <calculatedColumnFormula>ОсновнаяИнформация_ИННУчастника</calculatedColumnFormula>
    </tableColumn>
    <tableColumn id="2" name="1" dataDxfId="67"/>
    <tableColumn id="3" name="2" dataDxfId="66"/>
    <tableColumn id="4" name="3" dataDxfId="65"/>
    <tableColumn id="5" name="4" dataDxfId="64"/>
    <tableColumn id="6" name="5" dataDxfId="63"/>
    <tableColumn id="12" name="6" dataDxfId="62"/>
    <tableColumn id="13" name="7" dataDxfId="61"/>
    <tableColumn id="7" name="9" dataDxfId="60"/>
    <tableColumn id="8" name="10" dataDxfId="59"/>
  </tableColumns>
  <tableStyleInfo name="TableStyleLight4" showFirstColumn="0" showLastColumn="0" showRowStripes="0" showColumnStripes="0"/>
</table>
</file>

<file path=xl/tables/table12.xml><?xml version="1.0" encoding="utf-8"?>
<table xmlns="http://schemas.openxmlformats.org/spreadsheetml/2006/main" id="15" name="МатериальноТехническиеРесурсы16" displayName="МатериальноТехническиеРесурсы16" ref="B6:G9" totalsRowShown="0" headerRowDxfId="55" dataDxfId="53" headerRowBorderDxfId="54" tableBorderDxfId="52" totalsRowBorderDxfId="51">
  <autoFilter ref="B6:G9"/>
  <tableColumns count="6">
    <tableColumn id="1" name="0" dataDxfId="50">
      <calculatedColumnFormula>IF(ISNUMBER(OFFSET(B7,-1,0)), OFFSET(B7,-1,0)+1, 1)</calculatedColumnFormula>
    </tableColumn>
    <tableColumn id="2" name="1" dataDxfId="49"/>
    <tableColumn id="3" name="2" dataDxfId="48"/>
    <tableColumn id="4" name="3" dataDxfId="47"/>
    <tableColumn id="5" name="4" dataDxfId="46"/>
    <tableColumn id="7" name="5" dataDxfId="45"/>
  </tableColumns>
  <tableStyleInfo name="TableStyleLight1" showFirstColumn="0" showLastColumn="0" showRowStripes="0" showColumnStripes="0"/>
</table>
</file>

<file path=xl/tables/table13.xml><?xml version="1.0" encoding="utf-8"?>
<table xmlns="http://schemas.openxmlformats.org/spreadsheetml/2006/main" id="19" name="РаботасОПФ" displayName="РаботасОПФ" ref="A1:E35" totalsRowShown="0" headerRowDxfId="44" headerRowBorderDxfId="43" tableBorderDxfId="42">
  <autoFilter ref="A1:E35"/>
  <tableColumns count="5">
    <tableColumn id="1" name="Организационно-правовая форма (полностью)"/>
    <tableColumn id="2" name="ОПФ (аббревиатура)"/>
    <tableColumn id="3" name="Для проверки, графа ОПФ" dataDxfId="41">
      <calculatedColumnFormula>IFERROR(SEARCH(dhReverseText(РаботасОПФ[[#This Row],[Организационно-правовая форма (полностью)]]),dhReverseText(Оферта_Наименование)),FALSE())</calculatedColumnFormula>
    </tableColumn>
    <tableColumn id="4" name="Сокр" dataDxfId="40">
      <calculatedColumnFormula>IFERROR(SEARCH(dhReverseText(РаботасОПФ[[#This Row],[ОПФ (аббревиатура)]]),dhReverseText(ОсновнаяИнформация_СокрНаименование)),FALSE())</calculatedColumnFormula>
    </tableColumn>
    <tableColumn id="5" name="наимен(если сокр опф)" dataDxfId="39">
      <calculatedColumnFormula>IFERROR(SEARCH(dhReverseText(РаботасОПФ[[#This Row],[ОПФ (аббревиатура)]]),dhReverseText(Оферта_Наименование)),FALSE())</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6" name="ИдентификацияУчастника" displayName="ИдентификацияУчастника" ref="A1:T2" totalsRowShown="0" headerRowDxfId="37" dataDxfId="36">
  <autoFilter ref="A1:T2"/>
  <tableColumns count="20">
    <tableColumn id="1" name="IDa" dataDxfId="35">
      <calculatedColumnFormula>Идентификация[[#This Row],[IDa]]</calculatedColumnFormula>
    </tableColumn>
    <tableColumn id="2" name="Наименование участника" dataDxfId="34">
      <calculatedColumnFormula>ОсновнаяИнформация_НаименованиеУчастника</calculatedColumnFormula>
    </tableColumn>
    <tableColumn id="8" name="ИНН" dataDxfId="33">
      <calculatedColumnFormula>ОсновнаяИнформация_ИННУчастника</calculatedColumnFormula>
    </tableColumn>
    <tableColumn id="9" name="КПП" dataDxfId="32">
      <calculatedColumnFormula>ОсновнаяИнформация_КППУчастника</calculatedColumnFormula>
    </tableColumn>
    <tableColumn id="4" name="Город местонахождения" dataDxfId="31">
      <calculatedColumnFormula>ОсновнаяИнформация_ГородМестонахождения</calculatedColumnFormula>
    </tableColumn>
    <tableColumn id="13" name="ФИО представителя" dataDxfId="30">
      <calculatedColumnFormula>Анкета!D32</calculatedColumnFormula>
    </tableColumn>
    <tableColumn id="15" name="Телефон представителя" dataDxfId="29">
      <calculatedColumnFormula>Анкета!D34</calculatedColumnFormula>
    </tableColumn>
    <tableColumn id="27" name="Эл. почта представителя" dataDxfId="28">
      <calculatedColumnFormula>Анкета!D36</calculatedColumnFormula>
    </tableColumn>
    <tableColumn id="14" name="Должность представителя" dataDxfId="27">
      <calculatedColumnFormula>Анкета!D33</calculatedColumnFormula>
    </tableColumn>
    <tableColumn id="20" name="Коэффициент текущей ликвидности (КТЛ)" dataDxfId="26">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25">
      <calculatedColumnFormula>(КАПИТАЛ_И_РЕЗЕРВЫ-ВНЕОБОРОТНЫЕ_АКТИВЫ)/ОБОРОТНЫЕ_АКТИВЫ</calculatedColumnFormula>
    </tableColumn>
    <tableColumn id="18" name="Формальное соответствие требованиям" dataDxfId="24">
      <calculatedColumnFormula>IF(COUNTIF('Соответствие требованиям'!E6:E27, "Не соответствует")&gt;0, "Нет", IF(COUNTIF('Соответствие требованиям'!E6:E27, "Соответствует")=COUNTA('Соответствие требованиям'!A6:A27), "Да", "Проверить"))</calculatedColumnFormula>
    </tableColumn>
    <tableColumn id="3" name="Кол-во представленных договоров" dataDxfId="23">
      <calculatedColumnFormula>COUNTIF(СправкаОбОпыте[10], "Да")</calculatedColumnFormula>
    </tableColumn>
    <tableColumn id="21" name="Суммарная цена аналогичных договоров" dataDxfId="22">
      <calculatedColumnFormula>SUMIF(СправкаОбОпыте[10], "Да", СправкаОбОпыте[3])</calculatedColumnFormula>
    </tableColumn>
    <tableColumn id="5" name="Суммарный объем исполнения" dataDxfId="21">
      <calculatedColumnFormula>SUMIF(СправкаОбОпыте[10], "Да", СправкаОбОпыте[Столбец1])</calculatedColumnFormula>
    </tableColumn>
    <tableColumn id="26" name="Кол-во судебных" dataDxfId="20">
      <calculatedColumnFormula>COUNTA(СправкаОСудебных[6])</calculatedColumnFormula>
    </tableColumn>
    <tableColumn id="25" name="Кол-во претензий" dataDxfId="19">
      <calculatedColumnFormula>COUNTIF(СправкаОПретензиях[6], "Да")</calculatedColumnFormula>
    </tableColumn>
    <tableColumn id="22" name="Прохождение технического аудита" dataDxfId="18">
      <calculatedColumnFormula>ПрохождениеТехническогоАудита</calculatedColumnFormula>
    </tableColumn>
    <tableColumn id="23" name="Наличие кадровых ресурсов" dataDxfId="17">
      <calculatedColumnFormula>НаличиеКадровыхРесурсов</calculatedColumnFormula>
    </tableColumn>
    <tableColumn id="24" name="Наличие материально-технических ресурсов" dataDxfId="16">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5.xml><?xml version="1.0" encoding="utf-8"?>
<table xmlns="http://schemas.openxmlformats.org/spreadsheetml/2006/main" id="7" name="НалоговыеСправки" displayName="НалоговыеСправки" ref="A1:B5" totalsRowShown="0" headerRowDxfId="15" dataDxfId="14">
  <autoFilter ref="A1:B5"/>
  <tableColumns count="2">
    <tableColumn id="1" name="№" dataDxfId="13"/>
    <tableColumn id="2" name="Налоговая справка" dataDxfId="12"/>
  </tableColumns>
  <tableStyleInfo name="TableStyleLight1" showFirstColumn="0" showLastColumn="0" showRowStripes="0" showColumnStripes="0"/>
</table>
</file>

<file path=xl/tables/table16.xml><?xml version="1.0" encoding="utf-8"?>
<table xmlns="http://schemas.openxmlformats.org/spreadsheetml/2006/main" id="9" name="КатегорииСпециалистов" displayName="КатегорииСпециалистов" ref="A7:B11" totalsRowShown="0" headerRowDxfId="11" dataDxfId="10">
  <autoFilter ref="A7:B11"/>
  <tableColumns count="2">
    <tableColumn id="1" name="№" dataDxfId="9"/>
    <tableColumn id="2" name="Категория специалиста" dataDxfId="8"/>
  </tableColumns>
  <tableStyleInfo name="TableStyleLight1" showFirstColumn="0" showLastColumn="0" showRowStripes="0" showColumnStripes="0"/>
</table>
</file>

<file path=xl/tables/table17.xml><?xml version="1.0" encoding="utf-8"?>
<table xmlns="http://schemas.openxmlformats.org/spreadsheetml/2006/main" id="22" name="СпособыЗакупки_2" displayName="СпособыЗакупки_2" ref="A13:F30" tableType="queryTable" totalsRowShown="0" headerRowDxfId="7" dataDxfId="6">
  <autoFilter ref="A13:F30"/>
  <tableColumns count="6">
    <tableColumn id="22" uniqueName="22" name="№" queryTableFieldId="6" dataDxfId="5"/>
    <tableColumn id="23" uniqueName="23" name="Способы закупки" queryTableFieldId="1" dataDxfId="4"/>
    <tableColumn id="24" uniqueName="24" name="Код в ЕИС (не ЭФ)" queryTableFieldId="2" dataDxfId="3"/>
    <tableColumn id="25" uniqueName="25" name="ЭФ" queryTableFieldId="3" dataDxfId="2"/>
    <tableColumn id="26" uniqueName="26" name="СМСП" queryTableFieldId="4" dataDxfId="1"/>
    <tableColumn id="27" uniqueName="27" name="Отображение в заявке" queryTableFieldId="5"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308" dataDxfId="307" totalsRowDxfId="306">
  <autoFilter ref="B8:E20"/>
  <tableColumns count="4">
    <tableColumn id="1" name="№" totalsRowLabel="Итог" dataDxfId="305"/>
    <tableColumn id="2" name="Коммерческий параметр" dataDxfId="304" totalsRowDxfId="303"/>
    <tableColumn id="3" name="Значение" dataDxfId="302"/>
    <tableColumn id="4" name="Единица измерения" totalsRowFunction="count" dataDxfId="301"/>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4:D16" headerRowCount="0" totalsRowShown="0" headerRowDxfId="266" dataDxfId="265" tableBorderDxfId="264" totalsRowBorderDxfId="263">
  <tableColumns count="1">
    <tableColumn id="1" name="Столбец1" headerRowDxfId="262" dataDxfId="261">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4.xml><?xml version="1.0" encoding="utf-8"?>
<table xmlns="http://schemas.openxmlformats.org/spreadsheetml/2006/main" id="10" name="ВидыРабот" displayName="ВидыРабот" ref="B29:F205" headerRowCount="0" totalsRowShown="0" headerRowDxfId="237" dataDxfId="236" tableBorderDxfId="235">
  <tableColumns count="5">
    <tableColumn id="1" name="Столбец1" headerRowDxfId="234" dataDxfId="233">
      <calculatedColumnFormula>ROW()-28</calculatedColumnFormula>
    </tableColumn>
    <tableColumn id="2" name="Столбец2" headerRowDxfId="232" dataDxfId="231"/>
    <tableColumn id="3" name="Столбец3" headerRowDxfId="230" dataDxfId="229"/>
    <tableColumn id="4" name="Столбец4" headerRowDxfId="228" dataDxfId="227"/>
    <tableColumn id="5" name="Столбец5" headerRowDxfId="226" dataDxfId="225"/>
  </tableColumns>
  <tableStyleInfo showFirstColumn="0" showLastColumn="0" showRowStripes="1" showColumnStripes="0"/>
</table>
</file>

<file path=xl/tables/table5.xml><?xml version="1.0" encoding="utf-8"?>
<table xmlns="http://schemas.openxmlformats.org/spreadsheetml/2006/main" id="3" name="КадровыеРесурсы" displayName="КадровыеРесурсы" ref="B8:M20" totalsRowShown="0" headerRowDxfId="201" dataDxfId="199" headerRowBorderDxfId="200" tableBorderDxfId="198" totalsRowBorderDxfId="197">
  <autoFilter ref="B8:M20"/>
  <tableColumns count="12">
    <tableColumn id="1" name="0" dataDxfId="196"/>
    <tableColumn id="2" name="1" dataDxfId="195"/>
    <tableColumn id="3" name="2" dataDxfId="194"/>
    <tableColumn id="4" name="3" dataDxfId="193"/>
    <tableColumn id="8" name="4" dataDxfId="192"/>
    <tableColumn id="7" name="5" dataDxfId="191"/>
    <tableColumn id="9" name="6" dataDxfId="190"/>
    <tableColumn id="5" name="7" dataDxfId="189"/>
    <tableColumn id="6" name="8" dataDxfId="188"/>
    <tableColumn id="10" name="9" dataDxfId="187"/>
    <tableColumn id="11" name="10" dataDxfId="186"/>
    <tableColumn id="12" name="11" dataDxfId="185"/>
  </tableColumns>
  <tableStyleInfo name="TableStyleLight15" showFirstColumn="0" showLastColumn="0" showRowStripes="0" showColumnStripes="0"/>
</table>
</file>

<file path=xl/tables/table6.xml><?xml version="1.0" encoding="utf-8"?>
<table xmlns="http://schemas.openxmlformats.org/spreadsheetml/2006/main" id="4" name="МатериальноТехническиеРесурсы" displayName="МатериальноТехническиеРесурсы" ref="B7:H10" totalsRowShown="0" headerRowDxfId="181" dataDxfId="179" headerRowBorderDxfId="180" tableBorderDxfId="178" totalsRowBorderDxfId="177">
  <autoFilter ref="B7:H10"/>
  <tableColumns count="7">
    <tableColumn id="1" name="0" dataDxfId="176">
      <calculatedColumnFormula>IF(ISNUMBER(OFFSET(B8,-1,0)), OFFSET(B8,-1,0)+1, 1)</calculatedColumnFormula>
    </tableColumn>
    <tableColumn id="2" name="1" dataDxfId="175"/>
    <tableColumn id="3" name="2" dataDxfId="174"/>
    <tableColumn id="4" name="3" dataDxfId="173"/>
    <tableColumn id="5" name="4" dataDxfId="172"/>
    <tableColumn id="6" name="5" dataDxfId="171"/>
    <tableColumn id="7" name="6" dataDxfId="170"/>
  </tableColumns>
  <tableStyleInfo name="TableStyleLight1" showFirstColumn="0" showLastColumn="0" showRowStripes="0" showColumnStripes="0"/>
</table>
</file>

<file path=xl/tables/table7.xml><?xml version="1.0" encoding="utf-8"?>
<table xmlns="http://schemas.openxmlformats.org/spreadsheetml/2006/main" id="5" name="ЦепочкаСобственников" displayName="ЦепочкаСобственников" ref="B8:P12" totalsRowShown="0" headerRowDxfId="166" dataDxfId="164" headerRowBorderDxfId="165" tableBorderDxfId="163" totalsRowBorderDxfId="162">
  <autoFilter ref="B8:P12"/>
  <tableColumns count="15">
    <tableColumn id="1" name="0" dataDxfId="161">
      <calculatedColumnFormula>IF(ISNUMBER(OFFSET(B9,-1,0)),OFFSET(B9,-1,0)+1,"")</calculatedColumnFormula>
    </tableColumn>
    <tableColumn id="2" name="1" dataDxfId="160"/>
    <tableColumn id="3" name="2" dataDxfId="159"/>
    <tableColumn id="4" name="3" dataDxfId="158"/>
    <tableColumn id="5" name="4" dataDxfId="157"/>
    <tableColumn id="6" name="5" dataDxfId="156"/>
    <tableColumn id="7" name="6" dataDxfId="155"/>
    <tableColumn id="8" name="7" dataDxfId="154"/>
    <tableColumn id="9" name="8" dataDxfId="153"/>
    <tableColumn id="10" name="9" dataDxfId="152"/>
    <tableColumn id="11" name="10" dataDxfId="151"/>
    <tableColumn id="12" name="11" dataDxfId="150"/>
    <tableColumn id="13" name="12" dataDxfId="149"/>
    <tableColumn id="14" name="13" dataDxfId="148"/>
    <tableColumn id="15" name="14" dataDxfId="147"/>
  </tableColumns>
  <tableStyleInfo name="TableStyleLight1" showFirstColumn="0" showLastColumn="0" showRowStripes="1" showColumnStripes="0"/>
</table>
</file>

<file path=xl/tables/table8.xml><?xml version="1.0" encoding="utf-8"?>
<table xmlns="http://schemas.openxmlformats.org/spreadsheetml/2006/main" id="2" name="СправкаОбОпыте" displayName="СправкаОбОпыте" ref="B7:P17" totalsRowShown="0" headerRowDxfId="143" dataDxfId="141" headerRowBorderDxfId="142" tableBorderDxfId="140" totalsRowBorderDxfId="139">
  <autoFilter ref="B7:P17"/>
  <tableColumns count="15">
    <tableColumn id="1" name="0" dataDxfId="138">
      <calculatedColumnFormula>IF(ISNUMBER(OFFSET(B8,-1,0)), OFFSET(B8,-1,0)+1, 1)</calculatedColumnFormula>
    </tableColumn>
    <tableColumn id="10" name="0.1" dataDxfId="137">
      <calculatedColumnFormula>ОсновнаяИнформация_НаименованиеУчастника</calculatedColumnFormula>
    </tableColumn>
    <tableColumn id="11" name="0.2" dataDxfId="136">
      <calculatedColumnFormula>Оферта_ИНН</calculatedColumnFormula>
    </tableColumn>
    <tableColumn id="2" name="1" dataDxfId="135"/>
    <tableColumn id="3" name="2" dataDxfId="134"/>
    <tableColumn id="4" name="3" dataDxfId="133"/>
    <tableColumn id="14" name="Столбец1" dataDxfId="132"/>
    <tableColumn id="5" name="5" dataDxfId="131"/>
    <tableColumn id="6" name="6" dataDxfId="130"/>
    <tableColumn id="7" name="7" dataDxfId="129"/>
    <tableColumn id="8" name="8" dataDxfId="128"/>
    <tableColumn id="9" name="9" dataDxfId="127"/>
    <tableColumn id="12" name="10" dataDxfId="126"/>
    <tableColumn id="13" name="11" dataDxfId="125"/>
    <tableColumn id="15" name="12" dataDxfId="124"/>
  </tableColumns>
  <tableStyleInfo name="TableStyleLight4" showFirstColumn="0" showLastColumn="0" showRowStripes="0" showColumnStripes="0"/>
</table>
</file>

<file path=xl/tables/table9.xml><?xml version="1.0" encoding="utf-8"?>
<table xmlns="http://schemas.openxmlformats.org/spreadsheetml/2006/main" id="24" name="Таблица24" displayName="Таблица24" ref="B5:G15" totalsRowShown="0" headerRowDxfId="120" dataDxfId="119" tableBorderDxfId="118">
  <autoFilter ref="B5:G15"/>
  <tableColumns count="6">
    <tableColumn id="1" name="№" dataDxfId="117">
      <calculatedColumnFormula>IF(ISNUMBER(OFFSET(B6,-1,0)), OFFSET(B6,-1,0)+1, 1)</calculatedColumnFormula>
    </tableColumn>
    <tableColumn id="2" name="Наименование" dataDxfId="116"/>
    <tableColumn id="3" name="Форма работы (Рукопись или печатные)" dataDxfId="115"/>
    <tableColumn id="4" name="Выходные данные (Название издательства, журнала (номер, год) или номер авторского свидетельства, стр., тираж и т.д.)" dataDxfId="114"/>
    <tableColumn id="5" name="Кол-во печатных листов или страниц" dataDxfId="113"/>
    <tableColumn id="6" name="ФИО автора, соавторов работ" dataDxfId="112"/>
  </tableColumns>
  <tableStyleInfo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printerSettings" Target="../printerSettings/printerSettings11.bin"/><Relationship Id="rId1" Type="http://schemas.openxmlformats.org/officeDocument/2006/relationships/hyperlink" Target="http://zakupki.gov.ru/epz/main/public/home.html"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17" Type="http://schemas.openxmlformats.org/officeDocument/2006/relationships/printerSettings" Target="../printerSettings/printerSettings6.bin"/><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hyperlink" Target="&#1055;&#1088;&#1080;&#1083;&#1086;&#1078;&#1077;&#1085;&#1080;&#1103;%20&#1082;%20&#1079;&#1072;&#1103;&#1074;&#1082;&#1077;\&#1050;&#1072;&#1076;&#1088;&#1099;" TargetMode="Externa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hyperlink" Target="&#1055;&#1088;&#1080;&#1083;&#1086;&#1078;&#1077;&#1085;&#1080;&#1103;%20&#1082;%20&#1079;&#1072;&#1103;&#1074;&#1082;&#1077;\&#1050;&#1072;&#1076;&#1088;&#1099;" TargetMode="External"/><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01">
    <tabColor theme="1"/>
  </sheetPr>
  <dimension ref="A1:C2"/>
  <sheetViews>
    <sheetView workbookViewId="0">
      <selection activeCell="A2" sqref="A2"/>
    </sheetView>
  </sheetViews>
  <sheetFormatPr defaultRowHeight="15" x14ac:dyDescent="0.25"/>
  <cols>
    <col min="1" max="1" width="9" customWidth="1"/>
    <col min="2" max="2" width="25" customWidth="1"/>
    <col min="3" max="3" width="12.140625" bestFit="1" customWidth="1"/>
  </cols>
  <sheetData>
    <row r="1" spans="1:3" x14ac:dyDescent="0.25">
      <c r="A1" s="1" t="s">
        <v>89</v>
      </c>
      <c r="B1" s="1" t="s">
        <v>91</v>
      </c>
      <c r="C1" s="1" t="s">
        <v>108</v>
      </c>
    </row>
    <row r="2" spans="1:3" x14ac:dyDescent="0.25">
      <c r="A2" s="2"/>
      <c r="B2" s="1" t="str">
        <f>$A$2&amp;"-"&amp;ОсновнаяИнформация_ИННУчастника&amp;"-"&amp;ОсновнаяИнформация_КППУчастника</f>
        <v xml:space="preserve">- - </v>
      </c>
      <c r="C2" s="1" t="s">
        <v>109</v>
      </c>
    </row>
  </sheetData>
  <sheetProtection algorithmName="SHA-512" hashValue="03kJZE+1EMsTo9VA0IHzeye675f4Xc07NlZrr6X1bWAOuYdlvH9iZg1lpFGrKKFFHnEk0rs5qMacYJNyTJ70bQ==" saltValue="PCdZQtZsq5ZbxVJs7T0zFg==" spinCount="100000" sheet="1" formatColumns="0"/>
  <conditionalFormatting sqref="A2">
    <cfRule type="expression" dxfId="333"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2"/>
  <sheetViews>
    <sheetView showGridLines="0" view="pageBreakPreview" zoomScale="90" zoomScaleNormal="100" zoomScaleSheetLayoutView="90" workbookViewId="0">
      <pane xSplit="2" ySplit="7" topLeftCell="C8" activePane="bottomRight" state="frozen"/>
      <selection pane="topRight" activeCell="C1" sqref="C1"/>
      <selection pane="bottomLeft" activeCell="A8" sqref="A8"/>
      <selection pane="bottomRight" activeCell="E7" sqref="E7"/>
    </sheetView>
  </sheetViews>
  <sheetFormatPr defaultRowHeight="14.25" x14ac:dyDescent="0.25"/>
  <cols>
    <col min="1" max="1" width="4.28515625" style="54" customWidth="1"/>
    <col min="2" max="2" width="3.7109375" style="54" customWidth="1"/>
    <col min="3" max="4" width="8.42578125" style="54" customWidth="1"/>
    <col min="5" max="5" width="14" style="54" customWidth="1"/>
    <col min="6" max="6" width="8" style="54" customWidth="1"/>
    <col min="7" max="7" width="12.28515625" style="54" customWidth="1"/>
    <col min="8" max="8" width="13.28515625" style="54" customWidth="1"/>
    <col min="9" max="9" width="3.5703125" style="54" customWidth="1"/>
    <col min="10" max="11" width="9.140625" style="54"/>
    <col min="12" max="12" width="13.28515625" style="54" customWidth="1"/>
    <col min="13" max="13" width="11" style="54" customWidth="1"/>
    <col min="14" max="14" width="15.85546875" style="54" customWidth="1"/>
    <col min="15" max="15" width="13" style="54" customWidth="1"/>
    <col min="16" max="16" width="16.5703125" style="54" customWidth="1"/>
    <col min="17" max="16384" width="9.140625" style="54"/>
  </cols>
  <sheetData>
    <row r="1" spans="2:16" ht="20.100000000000001" customHeight="1" x14ac:dyDescent="0.25"/>
    <row r="2" spans="2:16" ht="23.25" customHeight="1" x14ac:dyDescent="0.25">
      <c r="B2" s="191" t="str">
        <f>'ОФЕРТА_ (начни с меня)'!B2:C2&amp;" "&amp;'ОФЕРТА_ (начни с меня)'!D2</f>
        <v xml:space="preserve">Заявка на участие в закупке № </v>
      </c>
      <c r="C2" s="191"/>
      <c r="D2" s="191"/>
      <c r="E2" s="191"/>
      <c r="F2" s="191"/>
      <c r="G2" s="191"/>
      <c r="H2" s="191"/>
      <c r="I2" s="191"/>
      <c r="J2" s="191"/>
      <c r="K2" s="56"/>
      <c r="L2" s="56"/>
      <c r="M2" s="56"/>
      <c r="N2" s="56"/>
      <c r="O2" s="56"/>
      <c r="P2" s="56"/>
    </row>
    <row r="3" spans="2:16" ht="23.25" customHeight="1" x14ac:dyDescent="0.25">
      <c r="B3" s="175" t="str">
        <f>"Участник закупки: "&amp;IF(ISBLANK('Анкета. Виды работ'!E5),"",'Анкета. Виды работ'!E5)</f>
        <v xml:space="preserve">Участник закупки:  </v>
      </c>
      <c r="C3" s="175"/>
      <c r="D3" s="175"/>
      <c r="E3" s="175"/>
      <c r="F3" s="175"/>
      <c r="G3" s="175"/>
      <c r="H3" s="175"/>
      <c r="I3" s="175"/>
      <c r="J3" s="175"/>
      <c r="K3" s="56"/>
      <c r="L3" s="56"/>
      <c r="M3" s="56"/>
      <c r="N3" s="56"/>
      <c r="O3" s="56"/>
      <c r="P3" s="56"/>
    </row>
    <row r="4" spans="2:16" ht="23.25" customHeight="1" x14ac:dyDescent="0.25">
      <c r="B4" s="342" t="s">
        <v>62</v>
      </c>
      <c r="C4" s="342"/>
      <c r="D4" s="342"/>
      <c r="E4" s="342"/>
      <c r="F4" s="342"/>
      <c r="G4" s="342"/>
      <c r="H4" s="342"/>
      <c r="I4" s="342"/>
      <c r="J4" s="342"/>
      <c r="K4" s="342"/>
      <c r="L4" s="342"/>
      <c r="M4" s="56"/>
      <c r="N4" s="56"/>
      <c r="O4" s="56"/>
      <c r="P4" s="56"/>
    </row>
    <row r="5" spans="2:16" ht="23.25" customHeight="1" x14ac:dyDescent="0.25">
      <c r="B5" s="370" t="str">
        <f>ОсновнаяИнформация_НаименованиеУчастника</f>
        <v xml:space="preserve"> </v>
      </c>
      <c r="C5" s="370"/>
      <c r="D5" s="370"/>
      <c r="E5" s="370"/>
      <c r="F5" s="370"/>
      <c r="G5" s="370"/>
      <c r="H5" s="370"/>
      <c r="I5" s="370"/>
      <c r="J5" s="370"/>
      <c r="K5" s="370"/>
      <c r="L5" s="370"/>
      <c r="M5" s="370"/>
      <c r="N5" s="370"/>
      <c r="O5" s="370"/>
      <c r="P5" s="370"/>
    </row>
    <row r="6" spans="2:16" ht="20.25" customHeight="1" x14ac:dyDescent="0.25">
      <c r="B6" s="371" t="s">
        <v>14</v>
      </c>
      <c r="C6" s="372" t="s">
        <v>54</v>
      </c>
      <c r="D6" s="372"/>
      <c r="E6" s="372"/>
      <c r="F6" s="372"/>
      <c r="G6" s="372"/>
      <c r="H6" s="372"/>
      <c r="I6" s="376" t="s">
        <v>14</v>
      </c>
      <c r="J6" s="373" t="s">
        <v>115</v>
      </c>
      <c r="K6" s="374"/>
      <c r="L6" s="374"/>
      <c r="M6" s="374"/>
      <c r="N6" s="374"/>
      <c r="O6" s="374"/>
      <c r="P6" s="375"/>
    </row>
    <row r="7" spans="2:16" ht="75" customHeight="1" x14ac:dyDescent="0.25">
      <c r="B7" s="371"/>
      <c r="C7" s="196" t="s">
        <v>4</v>
      </c>
      <c r="D7" s="196" t="s">
        <v>3</v>
      </c>
      <c r="E7" s="196" t="s">
        <v>55</v>
      </c>
      <c r="F7" s="196" t="s">
        <v>56</v>
      </c>
      <c r="G7" s="196" t="s">
        <v>136</v>
      </c>
      <c r="H7" s="196" t="s">
        <v>137</v>
      </c>
      <c r="I7" s="377"/>
      <c r="J7" s="196" t="s">
        <v>4</v>
      </c>
      <c r="K7" s="196" t="s">
        <v>3</v>
      </c>
      <c r="L7" s="196" t="s">
        <v>138</v>
      </c>
      <c r="M7" s="196" t="s">
        <v>139</v>
      </c>
      <c r="N7" s="196" t="s">
        <v>140</v>
      </c>
      <c r="O7" s="196" t="s">
        <v>57</v>
      </c>
      <c r="P7" s="196" t="s">
        <v>58</v>
      </c>
    </row>
    <row r="8" spans="2:16" x14ac:dyDescent="0.25">
      <c r="B8" s="180" t="s">
        <v>92</v>
      </c>
      <c r="C8" s="179" t="s">
        <v>93</v>
      </c>
      <c r="D8" s="180" t="s">
        <v>94</v>
      </c>
      <c r="E8" s="179" t="s">
        <v>95</v>
      </c>
      <c r="F8" s="180" t="s">
        <v>96</v>
      </c>
      <c r="G8" s="179" t="s">
        <v>97</v>
      </c>
      <c r="H8" s="180" t="s">
        <v>98</v>
      </c>
      <c r="I8" s="179" t="s">
        <v>99</v>
      </c>
      <c r="J8" s="180" t="s">
        <v>100</v>
      </c>
      <c r="K8" s="179" t="s">
        <v>101</v>
      </c>
      <c r="L8" s="180" t="s">
        <v>102</v>
      </c>
      <c r="M8" s="179" t="s">
        <v>103</v>
      </c>
      <c r="N8" s="180" t="s">
        <v>104</v>
      </c>
      <c r="O8" s="179" t="s">
        <v>105</v>
      </c>
      <c r="P8" s="180" t="s">
        <v>106</v>
      </c>
    </row>
    <row r="9" spans="2:16" s="140" customFormat="1" x14ac:dyDescent="0.25">
      <c r="B9" s="185">
        <v>1</v>
      </c>
      <c r="C9" s="43"/>
      <c r="D9" s="43"/>
      <c r="E9" s="43"/>
      <c r="F9" s="43"/>
      <c r="G9" s="43"/>
      <c r="H9" s="43"/>
      <c r="I9" s="43"/>
      <c r="J9" s="43"/>
      <c r="K9" s="43"/>
      <c r="L9" s="43"/>
      <c r="M9" s="43"/>
      <c r="N9" s="43"/>
      <c r="O9" s="43"/>
      <c r="P9" s="193"/>
    </row>
    <row r="10" spans="2:16" s="140" customFormat="1" x14ac:dyDescent="0.25">
      <c r="B10" s="185">
        <f ca="1">IF(ISNUMBER(OFFSET(B10,-1,0)),OFFSET(B10,-1,0)+1,"")</f>
        <v>2</v>
      </c>
      <c r="C10" s="43"/>
      <c r="D10" s="43"/>
      <c r="E10" s="43"/>
      <c r="F10" s="43"/>
      <c r="G10" s="43"/>
      <c r="H10" s="43"/>
      <c r="I10" s="43"/>
      <c r="J10" s="43"/>
      <c r="K10" s="43"/>
      <c r="L10" s="43"/>
      <c r="M10" s="43"/>
      <c r="N10" s="43"/>
      <c r="O10" s="43"/>
      <c r="P10" s="193"/>
    </row>
    <row r="11" spans="2:16" s="140" customFormat="1" x14ac:dyDescent="0.25">
      <c r="B11" s="185">
        <f t="shared" ref="B11:B12" ca="1" si="0">IF(ISNUMBER(OFFSET(B11,-1,0)),OFFSET(B11,-1,0)+1,"")</f>
        <v>3</v>
      </c>
      <c r="C11" s="43"/>
      <c r="D11" s="43"/>
      <c r="E11" s="43"/>
      <c r="F11" s="43"/>
      <c r="G11" s="43"/>
      <c r="H11" s="43"/>
      <c r="I11" s="43"/>
      <c r="J11" s="43"/>
      <c r="K11" s="43"/>
      <c r="L11" s="43"/>
      <c r="M11" s="43"/>
      <c r="N11" s="43"/>
      <c r="O11" s="43"/>
      <c r="P11" s="193"/>
    </row>
    <row r="12" spans="2:16" s="140" customFormat="1" x14ac:dyDescent="0.25">
      <c r="B12" s="186">
        <f t="shared" ca="1" si="0"/>
        <v>4</v>
      </c>
      <c r="C12" s="44"/>
      <c r="D12" s="44"/>
      <c r="E12" s="44"/>
      <c r="F12" s="44"/>
      <c r="G12" s="44"/>
      <c r="H12" s="44"/>
      <c r="I12" s="44"/>
      <c r="J12" s="44"/>
      <c r="K12" s="44"/>
      <c r="L12" s="44"/>
      <c r="M12" s="44"/>
      <c r="N12" s="44"/>
      <c r="O12" s="44"/>
      <c r="P12" s="181"/>
    </row>
  </sheetData>
  <sheetProtection algorithmName="SHA-512" hashValue="adaxx+9nW9EUvrHrOPfffHRKCKunzlqbkOs0oMmFF9L/9LR1noEYmx25bfUiI6pNv2IsvuzYAacSZwiImcreBA==" saltValue="9ZeXpbaZbUr5qRxPW+Wx3Q==" spinCount="100000" sheet="1" formatRows="0" insertRows="0" deleteRows="0"/>
  <mergeCells count="6">
    <mergeCell ref="B4:L4"/>
    <mergeCell ref="B5:P5"/>
    <mergeCell ref="B6:B7"/>
    <mergeCell ref="C6:H6"/>
    <mergeCell ref="J6:P6"/>
    <mergeCell ref="I6:I7"/>
  </mergeCells>
  <phoneticPr fontId="3" type="noConversion"/>
  <conditionalFormatting sqref="B4 M4:P4 B5:P12">
    <cfRule type="expression" dxfId="169" priority="1">
      <formula>AND(CELL("защита", B4)=0, NOT(ISBLANK(B4)))</formula>
    </cfRule>
    <cfRule type="expression" dxfId="168" priority="2">
      <formula>AND(CELL("защита", B4)=0, ISBLANK(B4))</formula>
    </cfRule>
    <cfRule type="expression" dxfId="167" priority="3">
      <formula>CELL("защита", B4)=0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9:J12">
      <formula1>AND(ISNUMBER(VALUE(C9)), OR(LEN(C9)=10, LEN(C9)=12))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9:C12">
      <formula1>AND(ISNUMBER(VALUE(C9)), LEN(C9)=10)</formula1>
    </dataValidation>
    <dataValidation type="custom" errorStyle="warning" allowBlank="1" showInputMessage="1" showErrorMessage="1" error="ОГРН — 13 цифр" prompt="ОГРН — 13 цифр" sqref="D9:D12">
      <formula1>AND(ISNUMBER(VALUE(C9)), LEN(C9)=13)</formula1>
    </dataValidation>
    <dataValidation type="custom" errorStyle="warning" allowBlank="1" showInputMessage="1" showErrorMessage="1" error="ОГРН — 13 цифр" prompt="ОГРН — 13 цифр" sqref="K9:K12">
      <formula1>AND(ISNUMBER(VALUE(C9)), LEN(C9)=13)</formula1>
    </dataValidation>
    <dataValidation operator="greaterThan" allowBlank="1" showInputMessage="1" showErrorMessage="1" sqref="B9:B12 I9:I12"/>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18"/>
  <sheetViews>
    <sheetView showGridLines="0" view="pageBreakPreview" zoomScaleNormal="145" zoomScaleSheetLayoutView="100" workbookViewId="0">
      <pane xSplit="4" ySplit="6" topLeftCell="E7" activePane="bottomRight" state="frozen"/>
      <selection pane="topRight" activeCell="E1" sqref="E1"/>
      <selection pane="bottomLeft" activeCell="A7" sqref="A7"/>
      <selection pane="bottomRight" activeCell="G3" sqref="G3"/>
    </sheetView>
  </sheetViews>
  <sheetFormatPr defaultRowHeight="18" x14ac:dyDescent="0.25"/>
  <cols>
    <col min="1" max="1" width="4.28515625" style="184" customWidth="1"/>
    <col min="2" max="2" width="4.7109375" style="184" customWidth="1"/>
    <col min="3" max="3" width="9.28515625" style="184" customWidth="1"/>
    <col min="4" max="4" width="6.28515625" style="184" customWidth="1"/>
    <col min="5" max="5" width="18.140625" style="184" customWidth="1"/>
    <col min="6" max="6" width="11.85546875" style="184" customWidth="1"/>
    <col min="7" max="7" width="22.5703125" style="184" customWidth="1"/>
    <col min="8" max="8" width="26.42578125" style="184" customWidth="1"/>
    <col min="9" max="9" width="15" style="184" customWidth="1"/>
    <col min="10" max="10" width="5.42578125" style="184" customWidth="1"/>
    <col min="11" max="11" width="12.140625" style="184" customWidth="1"/>
    <col min="12" max="12" width="12" style="184" customWidth="1"/>
    <col min="13" max="13" width="17.140625" style="184" customWidth="1"/>
    <col min="14" max="14" width="13.28515625" style="184" customWidth="1"/>
    <col min="15" max="15" width="41.7109375" style="184" customWidth="1"/>
    <col min="16" max="16" width="40.7109375" style="184" customWidth="1"/>
    <col min="17" max="16384" width="9.140625" style="184"/>
  </cols>
  <sheetData>
    <row r="1" spans="1:16" ht="20.100000000000001" customHeight="1" x14ac:dyDescent="0.25"/>
    <row r="2" spans="1:16" ht="23.25" customHeight="1" x14ac:dyDescent="0.25">
      <c r="B2" s="194" t="str">
        <f>'ОФЕРТА_ (начни с меня)'!B2:C2&amp;" "&amp;'ОФЕРТА_ (начни с меня)'!D2</f>
        <v xml:space="preserve">Заявка на участие в закупке № </v>
      </c>
      <c r="C2" s="209"/>
      <c r="D2" s="209"/>
      <c r="E2" s="209"/>
      <c r="F2" s="209"/>
      <c r="G2" s="209"/>
      <c r="H2" s="209"/>
      <c r="I2" s="209"/>
      <c r="J2" s="209"/>
      <c r="K2" s="209"/>
      <c r="L2" s="209"/>
      <c r="M2" s="209"/>
      <c r="N2" s="209"/>
      <c r="O2" s="209"/>
      <c r="P2" s="209"/>
    </row>
    <row r="3" spans="1:16" ht="23.25" customHeight="1" x14ac:dyDescent="0.25">
      <c r="B3" s="210" t="str">
        <f>"Участник закупки: "&amp;IF(ISBLANK('Анкета. Виды работ'!E5),"",'Анкета. Виды работ'!E5)</f>
        <v xml:space="preserve">Участник закупки:  </v>
      </c>
      <c r="C3" s="209"/>
      <c r="D3" s="209"/>
      <c r="E3" s="209"/>
      <c r="F3" s="209"/>
      <c r="G3" s="209"/>
      <c r="H3" s="209"/>
      <c r="I3" s="209"/>
      <c r="J3" s="209"/>
      <c r="K3" s="209"/>
      <c r="L3" s="209"/>
      <c r="M3" s="209"/>
      <c r="N3" s="209"/>
      <c r="O3" s="209"/>
      <c r="P3" s="209"/>
    </row>
    <row r="4" spans="1:16" ht="23.25" customHeight="1" x14ac:dyDescent="0.25">
      <c r="A4" s="78"/>
      <c r="B4" s="194" t="s">
        <v>107</v>
      </c>
      <c r="C4" s="194"/>
      <c r="D4" s="194"/>
      <c r="E4" s="194"/>
      <c r="F4" s="194"/>
      <c r="G4" s="194"/>
      <c r="H4" s="194"/>
      <c r="I4" s="194"/>
      <c r="J4" s="194"/>
      <c r="K4" s="194"/>
      <c r="L4" s="194"/>
      <c r="M4" s="194"/>
      <c r="N4" s="209"/>
      <c r="O4" s="209"/>
      <c r="P4" s="209"/>
    </row>
    <row r="5" spans="1:16" x14ac:dyDescent="0.25">
      <c r="A5" s="383"/>
      <c r="B5" s="376" t="s">
        <v>14</v>
      </c>
      <c r="C5" s="376" t="s">
        <v>176</v>
      </c>
      <c r="D5" s="376" t="s">
        <v>4</v>
      </c>
      <c r="E5" s="376" t="s">
        <v>18</v>
      </c>
      <c r="F5" s="376" t="s">
        <v>22</v>
      </c>
      <c r="G5" s="376" t="s">
        <v>569</v>
      </c>
      <c r="H5" s="376" t="s">
        <v>570</v>
      </c>
      <c r="I5" s="379" t="s">
        <v>24</v>
      </c>
      <c r="J5" s="380"/>
      <c r="K5" s="379" t="s">
        <v>25</v>
      </c>
      <c r="L5" s="380"/>
      <c r="M5" s="381" t="s">
        <v>26</v>
      </c>
      <c r="N5" s="372" t="s">
        <v>216</v>
      </c>
      <c r="O5" s="372"/>
      <c r="P5" s="372"/>
    </row>
    <row r="6" spans="1:16" ht="51" x14ac:dyDescent="0.25">
      <c r="A6" s="383"/>
      <c r="B6" s="377"/>
      <c r="C6" s="377"/>
      <c r="D6" s="377"/>
      <c r="E6" s="377"/>
      <c r="F6" s="377"/>
      <c r="G6" s="377"/>
      <c r="H6" s="377"/>
      <c r="I6" s="144" t="s">
        <v>27</v>
      </c>
      <c r="J6" s="144" t="s">
        <v>28</v>
      </c>
      <c r="K6" s="144" t="s">
        <v>29</v>
      </c>
      <c r="L6" s="144" t="s">
        <v>30</v>
      </c>
      <c r="M6" s="382"/>
      <c r="N6" s="176" t="s">
        <v>217</v>
      </c>
      <c r="O6" s="177" t="s">
        <v>567</v>
      </c>
      <c r="P6" s="177" t="s">
        <v>568</v>
      </c>
    </row>
    <row r="7" spans="1:16" x14ac:dyDescent="0.25">
      <c r="A7" s="141"/>
      <c r="B7" s="178" t="s">
        <v>92</v>
      </c>
      <c r="C7" s="178" t="s">
        <v>174</v>
      </c>
      <c r="D7" s="178" t="s">
        <v>175</v>
      </c>
      <c r="E7" s="179" t="s">
        <v>93</v>
      </c>
      <c r="F7" s="178" t="s">
        <v>94</v>
      </c>
      <c r="G7" s="179" t="s">
        <v>95</v>
      </c>
      <c r="H7" s="178" t="s">
        <v>543</v>
      </c>
      <c r="I7" s="179" t="s">
        <v>97</v>
      </c>
      <c r="J7" s="178" t="s">
        <v>98</v>
      </c>
      <c r="K7" s="179" t="s">
        <v>99</v>
      </c>
      <c r="L7" s="178" t="s">
        <v>100</v>
      </c>
      <c r="M7" s="179" t="s">
        <v>101</v>
      </c>
      <c r="N7" s="178" t="s">
        <v>102</v>
      </c>
      <c r="O7" s="179" t="s">
        <v>103</v>
      </c>
      <c r="P7" s="179" t="s">
        <v>104</v>
      </c>
    </row>
    <row r="8" spans="1:16" ht="30" customHeight="1" x14ac:dyDescent="0.25">
      <c r="A8" s="141"/>
      <c r="B8" s="145">
        <f t="shared" ref="B8:B17" ca="1" si="0">IF(ISNUMBER(OFFSET(B8,-1,0)), OFFSET(B8,-1,0)+1, 1)</f>
        <v>1</v>
      </c>
      <c r="C8" s="146" t="str">
        <f>ОсновнаяИнформация_НаименованиеУчастника</f>
        <v xml:space="preserve"> </v>
      </c>
      <c r="D8" s="146">
        <f t="shared" ref="D8:D17" si="1">Оферта_ИНН</f>
        <v>0</v>
      </c>
      <c r="E8" s="147"/>
      <c r="F8" s="147"/>
      <c r="G8" s="148"/>
      <c r="H8" s="148"/>
      <c r="I8" s="149"/>
      <c r="J8" s="147"/>
      <c r="K8" s="150"/>
      <c r="L8" s="150"/>
      <c r="M8" s="147"/>
      <c r="N8" s="149"/>
      <c r="O8" s="149"/>
      <c r="P8" s="149"/>
    </row>
    <row r="9" spans="1:16" ht="30" customHeight="1" x14ac:dyDescent="0.25">
      <c r="A9" s="141"/>
      <c r="B9" s="145">
        <f t="shared" ca="1" si="0"/>
        <v>2</v>
      </c>
      <c r="C9" s="146" t="str">
        <f t="shared" ref="C9:C17" si="2">ОсновнаяИнформация_НаименованиеУчастника</f>
        <v xml:space="preserve"> </v>
      </c>
      <c r="D9" s="146">
        <f t="shared" si="1"/>
        <v>0</v>
      </c>
      <c r="E9" s="147"/>
      <c r="F9" s="147"/>
      <c r="G9" s="148"/>
      <c r="H9" s="148"/>
      <c r="I9" s="149"/>
      <c r="J9" s="147"/>
      <c r="K9" s="150"/>
      <c r="L9" s="150"/>
      <c r="M9" s="147"/>
      <c r="N9" s="149"/>
      <c r="O9" s="149"/>
      <c r="P9" s="149"/>
    </row>
    <row r="10" spans="1:16" ht="30" customHeight="1" x14ac:dyDescent="0.25">
      <c r="A10" s="141"/>
      <c r="B10" s="145">
        <f ca="1">IF(ISNUMBER(OFFSET(B10,-1,0)), OFFSET(B10,-1,0)+1, 1)</f>
        <v>3</v>
      </c>
      <c r="C10" s="146" t="str">
        <f t="shared" si="2"/>
        <v xml:space="preserve"> </v>
      </c>
      <c r="D10" s="146">
        <f t="shared" si="1"/>
        <v>0</v>
      </c>
      <c r="E10" s="147"/>
      <c r="F10" s="147"/>
      <c r="G10" s="148"/>
      <c r="H10" s="148"/>
      <c r="I10" s="149"/>
      <c r="J10" s="147"/>
      <c r="K10" s="150"/>
      <c r="L10" s="150"/>
      <c r="M10" s="147"/>
      <c r="N10" s="149"/>
      <c r="O10" s="149"/>
      <c r="P10" s="149"/>
    </row>
    <row r="11" spans="1:16" ht="30" customHeight="1" x14ac:dyDescent="0.25">
      <c r="A11" s="141"/>
      <c r="B11" s="145">
        <f t="shared" ca="1" si="0"/>
        <v>4</v>
      </c>
      <c r="C11" s="146" t="str">
        <f t="shared" si="2"/>
        <v xml:space="preserve"> </v>
      </c>
      <c r="D11" s="146">
        <f t="shared" si="1"/>
        <v>0</v>
      </c>
      <c r="E11" s="147"/>
      <c r="F11" s="147"/>
      <c r="G11" s="148"/>
      <c r="H11" s="148"/>
      <c r="I11" s="149"/>
      <c r="J11" s="147"/>
      <c r="K11" s="150"/>
      <c r="L11" s="150"/>
      <c r="M11" s="147"/>
      <c r="N11" s="149"/>
      <c r="O11" s="149"/>
      <c r="P11" s="149"/>
    </row>
    <row r="12" spans="1:16" ht="30" customHeight="1" x14ac:dyDescent="0.25">
      <c r="A12" s="141"/>
      <c r="B12" s="145">
        <f t="shared" ca="1" si="0"/>
        <v>5</v>
      </c>
      <c r="C12" s="146" t="str">
        <f t="shared" si="2"/>
        <v xml:space="preserve"> </v>
      </c>
      <c r="D12" s="146">
        <f t="shared" si="1"/>
        <v>0</v>
      </c>
      <c r="E12" s="147"/>
      <c r="F12" s="147"/>
      <c r="G12" s="148"/>
      <c r="H12" s="148"/>
      <c r="I12" s="149"/>
      <c r="J12" s="147"/>
      <c r="K12" s="150"/>
      <c r="L12" s="150"/>
      <c r="M12" s="147"/>
      <c r="N12" s="149"/>
      <c r="O12" s="149"/>
      <c r="P12" s="149"/>
    </row>
    <row r="13" spans="1:16" ht="30" customHeight="1" x14ac:dyDescent="0.25">
      <c r="A13" s="141"/>
      <c r="B13" s="145">
        <f t="shared" ca="1" si="0"/>
        <v>6</v>
      </c>
      <c r="C13" s="146" t="str">
        <f t="shared" si="2"/>
        <v xml:space="preserve"> </v>
      </c>
      <c r="D13" s="146">
        <f t="shared" si="1"/>
        <v>0</v>
      </c>
      <c r="E13" s="147"/>
      <c r="F13" s="147"/>
      <c r="G13" s="148"/>
      <c r="H13" s="148"/>
      <c r="I13" s="149"/>
      <c r="J13" s="147"/>
      <c r="K13" s="150"/>
      <c r="L13" s="150"/>
      <c r="M13" s="147"/>
      <c r="N13" s="149"/>
      <c r="O13" s="149"/>
      <c r="P13" s="149"/>
    </row>
    <row r="14" spans="1:16" ht="30" customHeight="1" x14ac:dyDescent="0.25">
      <c r="A14" s="141"/>
      <c r="B14" s="145">
        <f t="shared" ca="1" si="0"/>
        <v>7</v>
      </c>
      <c r="C14" s="146" t="str">
        <f t="shared" si="2"/>
        <v xml:space="preserve"> </v>
      </c>
      <c r="D14" s="146">
        <f t="shared" si="1"/>
        <v>0</v>
      </c>
      <c r="E14" s="147"/>
      <c r="F14" s="147"/>
      <c r="G14" s="148"/>
      <c r="H14" s="148"/>
      <c r="I14" s="149"/>
      <c r="J14" s="147"/>
      <c r="K14" s="150"/>
      <c r="L14" s="150"/>
      <c r="M14" s="147"/>
      <c r="N14" s="149"/>
      <c r="O14" s="149"/>
      <c r="P14" s="149"/>
    </row>
    <row r="15" spans="1:16" ht="30" customHeight="1" x14ac:dyDescent="0.25">
      <c r="A15" s="141"/>
      <c r="B15" s="145">
        <f t="shared" ca="1" si="0"/>
        <v>8</v>
      </c>
      <c r="C15" s="146" t="str">
        <f t="shared" si="2"/>
        <v xml:space="preserve"> </v>
      </c>
      <c r="D15" s="146">
        <f t="shared" si="1"/>
        <v>0</v>
      </c>
      <c r="E15" s="147"/>
      <c r="F15" s="147"/>
      <c r="G15" s="148"/>
      <c r="H15" s="148"/>
      <c r="I15" s="149"/>
      <c r="J15" s="147"/>
      <c r="K15" s="150"/>
      <c r="L15" s="150"/>
      <c r="M15" s="147"/>
      <c r="N15" s="149"/>
      <c r="O15" s="149"/>
      <c r="P15" s="149"/>
    </row>
    <row r="16" spans="1:16" ht="30" customHeight="1" x14ac:dyDescent="0.25">
      <c r="A16" s="141"/>
      <c r="B16" s="145">
        <f t="shared" ca="1" si="0"/>
        <v>9</v>
      </c>
      <c r="C16" s="146" t="str">
        <f t="shared" si="2"/>
        <v xml:space="preserve"> </v>
      </c>
      <c r="D16" s="146">
        <f t="shared" si="1"/>
        <v>0</v>
      </c>
      <c r="E16" s="147"/>
      <c r="F16" s="147"/>
      <c r="G16" s="148"/>
      <c r="H16" s="148"/>
      <c r="I16" s="149"/>
      <c r="J16" s="147"/>
      <c r="K16" s="150"/>
      <c r="L16" s="150"/>
      <c r="M16" s="147"/>
      <c r="N16" s="149"/>
      <c r="O16" s="149"/>
      <c r="P16" s="149"/>
    </row>
    <row r="17" spans="1:16" ht="30" customHeight="1" x14ac:dyDescent="0.25">
      <c r="A17" s="141"/>
      <c r="B17" s="151">
        <f t="shared" ca="1" si="0"/>
        <v>10</v>
      </c>
      <c r="C17" s="152" t="str">
        <f t="shared" si="2"/>
        <v xml:space="preserve"> </v>
      </c>
      <c r="D17" s="152">
        <f t="shared" si="1"/>
        <v>0</v>
      </c>
      <c r="E17" s="153"/>
      <c r="F17" s="153"/>
      <c r="G17" s="154"/>
      <c r="H17" s="154"/>
      <c r="I17" s="155"/>
      <c r="J17" s="153"/>
      <c r="K17" s="156"/>
      <c r="L17" s="156"/>
      <c r="M17" s="147"/>
      <c r="N17" s="149"/>
      <c r="O17" s="149"/>
      <c r="P17" s="149"/>
    </row>
    <row r="18" spans="1:16" ht="37.5" customHeight="1" x14ac:dyDescent="0.25">
      <c r="A18" s="142"/>
      <c r="B18" s="143"/>
      <c r="C18" s="143"/>
      <c r="D18" s="143"/>
      <c r="E18" s="378" t="s">
        <v>31</v>
      </c>
      <c r="F18" s="378"/>
      <c r="G18" s="378"/>
      <c r="H18" s="378"/>
      <c r="I18" s="378"/>
      <c r="J18" s="378"/>
      <c r="K18" s="378"/>
      <c r="L18" s="378"/>
      <c r="M18" s="378"/>
      <c r="N18" s="378"/>
      <c r="O18" s="378"/>
      <c r="P18" s="378"/>
    </row>
  </sheetData>
  <sheetProtection algorithmName="SHA-512" hashValue="1Oi+m8ElH3RkB3mO3p5bmCa8KCPQMQs5Pjy6bX2y953T/bAofXMn8UOJf0BoAeHI8U+XRX2HN2aDqKdSatbbng==" saltValue="WbuEs6SZkusz2D47uEcnyg==" spinCount="100000" sheet="1" formatRows="0" sort="0" autoFilter="0"/>
  <mergeCells count="13">
    <mergeCell ref="A5:A6"/>
    <mergeCell ref="B5:B6"/>
    <mergeCell ref="E5:E6"/>
    <mergeCell ref="F5:F6"/>
    <mergeCell ref="G5:G6"/>
    <mergeCell ref="N5:P5"/>
    <mergeCell ref="E18:P18"/>
    <mergeCell ref="K5:L5"/>
    <mergeCell ref="M5:M6"/>
    <mergeCell ref="C5:C6"/>
    <mergeCell ref="D5:D6"/>
    <mergeCell ref="H5:H6"/>
    <mergeCell ref="I5:J5"/>
  </mergeCells>
  <phoneticPr fontId="3" type="noConversion"/>
  <conditionalFormatting sqref="A2:P4 A6:P17 A5:N5 A18:E18">
    <cfRule type="expression" dxfId="146" priority="1">
      <formula>AND(CELL("защита", A2)=0, NOT(ISBLANK(A2)))</formula>
    </cfRule>
    <cfRule type="expression" dxfId="145" priority="2">
      <formula>AND(CELL("защита", A2)=0, ISBLANK(A2))</formula>
    </cfRule>
    <cfRule type="expression" dxfId="144"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8:J17">
      <formula1>AND(ISNUMBER(VALUE(J8)), OR(LEN(J8)=10, LEN(J8)=12))</formula1>
    </dataValidation>
    <dataValidation type="date" operator="greaterThan" allowBlank="1" showInputMessage="1" showErrorMessage="1" error="Только дата" prompt="Только дата" sqref="K8:L17">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8:G17">
      <formula1>-1000000000000</formula1>
    </dataValidation>
    <dataValidation type="list" allowBlank="1" showInputMessage="1" showErrorMessage="1" sqref="N8:N17">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5"/>
    <dataValidation allowBlank="1" showInputMessage="1" showErrorMessage="1" prompt="Соответствует ли указанный договор критериям аналогичности, указанными в документации о закупке" sqref="N6"/>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8:H17">
      <formula1>-1000000000000</formula1>
    </dataValidation>
  </dataValidations>
  <hyperlinks>
    <hyperlink ref="M5" r:id="rId1" display="http://zakupki.gov.ru/epz/main/public/home.html"/>
  </hyperlinks>
  <pageMargins left="0.39370078740157483" right="0.23622047244094491" top="0.74803149606299213" bottom="0.82677165354330717" header="0.31496062992125984" footer="0.31496062992125984"/>
  <pageSetup paperSize="9" scale="56"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G18"/>
  <sheetViews>
    <sheetView showGridLines="0" view="pageBreakPreview" zoomScaleNormal="100" zoomScaleSheetLayoutView="100" workbookViewId="0">
      <selection activeCell="D10" sqref="D10"/>
    </sheetView>
  </sheetViews>
  <sheetFormatPr defaultRowHeight="15" x14ac:dyDescent="0.25"/>
  <cols>
    <col min="1" max="1" width="4" customWidth="1"/>
    <col min="2" max="2" width="12.5703125" customWidth="1"/>
    <col min="3" max="3" width="28.140625" customWidth="1"/>
    <col min="4" max="4" width="28" customWidth="1"/>
    <col min="5" max="5" width="56.42578125" customWidth="1"/>
    <col min="6" max="6" width="16.85546875" customWidth="1"/>
    <col min="7" max="7" width="31.7109375" customWidth="1"/>
  </cols>
  <sheetData>
    <row r="1" spans="1:7" ht="21" customHeight="1" x14ac:dyDescent="0.25">
      <c r="A1" s="184"/>
      <c r="B1" s="184"/>
      <c r="C1" s="184"/>
      <c r="D1" s="184"/>
      <c r="E1" s="184"/>
      <c r="F1" s="184"/>
      <c r="G1" s="184"/>
    </row>
    <row r="2" spans="1:7" ht="18" x14ac:dyDescent="0.25">
      <c r="A2" s="184"/>
      <c r="B2" s="240" t="str">
        <f>'ОФЕРТА_ (начни с меня)'!B2:C2&amp;" "&amp;'ОФЕРТА_ (начни с меня)'!D2</f>
        <v xml:space="preserve">Заявка на участие в закупке № </v>
      </c>
      <c r="C2" s="209"/>
      <c r="D2" s="209"/>
      <c r="E2" s="209"/>
      <c r="F2" s="209"/>
      <c r="G2" s="209"/>
    </row>
    <row r="3" spans="1:7" ht="18" x14ac:dyDescent="0.25">
      <c r="A3" s="184"/>
      <c r="B3" s="210" t="str">
        <f>"Участник закупки: "&amp;IF(ISBLANK('Анкета. Виды работ'!E5),"",'Анкета. Виды работ'!E5)</f>
        <v xml:space="preserve">Участник закупки:  </v>
      </c>
      <c r="C3" s="209"/>
      <c r="D3" s="209"/>
      <c r="E3" s="209"/>
      <c r="F3" s="209"/>
      <c r="G3" s="209"/>
    </row>
    <row r="4" spans="1:7" ht="18" x14ac:dyDescent="0.25">
      <c r="A4" s="238"/>
      <c r="B4" s="240" t="s">
        <v>107</v>
      </c>
      <c r="C4" s="240"/>
      <c r="D4" s="240"/>
      <c r="E4" s="240"/>
      <c r="F4" s="240"/>
      <c r="G4" s="240"/>
    </row>
    <row r="5" spans="1:7" ht="38.25" customHeight="1" x14ac:dyDescent="0.25">
      <c r="A5" s="243"/>
      <c r="B5" s="258" t="s">
        <v>14</v>
      </c>
      <c r="C5" s="258" t="s">
        <v>27</v>
      </c>
      <c r="D5" s="258" t="s">
        <v>604</v>
      </c>
      <c r="E5" s="258" t="s">
        <v>601</v>
      </c>
      <c r="F5" s="258" t="s">
        <v>602</v>
      </c>
      <c r="G5" s="259" t="s">
        <v>603</v>
      </c>
    </row>
    <row r="6" spans="1:7" ht="18" x14ac:dyDescent="0.25">
      <c r="A6" s="141"/>
      <c r="B6" s="260">
        <f t="shared" ref="B6:B15" ca="1" si="0">IF(ISNUMBER(OFFSET(B6,-1,0)), OFFSET(B6,-1,0)+1, 1)</f>
        <v>1</v>
      </c>
      <c r="C6" s="262"/>
      <c r="D6" s="262"/>
      <c r="E6" s="262"/>
      <c r="F6" s="261"/>
      <c r="G6" s="153"/>
    </row>
    <row r="7" spans="1:7" ht="18" x14ac:dyDescent="0.25">
      <c r="A7" s="141"/>
      <c r="B7" s="260">
        <f t="shared" ca="1" si="0"/>
        <v>2</v>
      </c>
      <c r="C7" s="262"/>
      <c r="D7" s="262"/>
      <c r="E7" s="262"/>
      <c r="F7" s="261"/>
      <c r="G7" s="153"/>
    </row>
    <row r="8" spans="1:7" ht="18" x14ac:dyDescent="0.25">
      <c r="A8" s="141"/>
      <c r="B8" s="260">
        <f ca="1">IF(ISNUMBER(OFFSET(B8,-1,0)), OFFSET(B8,-1,0)+1, 1)</f>
        <v>3</v>
      </c>
      <c r="C8" s="262"/>
      <c r="D8" s="262"/>
      <c r="E8" s="262"/>
      <c r="F8" s="261"/>
      <c r="G8" s="153"/>
    </row>
    <row r="9" spans="1:7" ht="18" x14ac:dyDescent="0.25">
      <c r="A9" s="141"/>
      <c r="B9" s="260">
        <f t="shared" ca="1" si="0"/>
        <v>4</v>
      </c>
      <c r="C9" s="262"/>
      <c r="D9" s="262"/>
      <c r="E9" s="262"/>
      <c r="F9" s="261"/>
      <c r="G9" s="153"/>
    </row>
    <row r="10" spans="1:7" ht="18" x14ac:dyDescent="0.25">
      <c r="A10" s="141"/>
      <c r="B10" s="260">
        <f t="shared" ca="1" si="0"/>
        <v>5</v>
      </c>
      <c r="C10" s="262"/>
      <c r="D10" s="262"/>
      <c r="E10" s="262"/>
      <c r="F10" s="261"/>
      <c r="G10" s="153"/>
    </row>
    <row r="11" spans="1:7" ht="18" x14ac:dyDescent="0.25">
      <c r="A11" s="141"/>
      <c r="B11" s="260">
        <f t="shared" ca="1" si="0"/>
        <v>6</v>
      </c>
      <c r="C11" s="262"/>
      <c r="D11" s="262"/>
      <c r="E11" s="262"/>
      <c r="F11" s="261"/>
      <c r="G11" s="153"/>
    </row>
    <row r="12" spans="1:7" ht="18" x14ac:dyDescent="0.25">
      <c r="A12" s="141"/>
      <c r="B12" s="260">
        <f t="shared" ca="1" si="0"/>
        <v>7</v>
      </c>
      <c r="C12" s="262"/>
      <c r="D12" s="262"/>
      <c r="E12" s="262"/>
      <c r="F12" s="261"/>
      <c r="G12" s="153"/>
    </row>
    <row r="13" spans="1:7" ht="18" x14ac:dyDescent="0.25">
      <c r="A13" s="141"/>
      <c r="B13" s="260">
        <f t="shared" ca="1" si="0"/>
        <v>8</v>
      </c>
      <c r="C13" s="262"/>
      <c r="D13" s="262"/>
      <c r="E13" s="262"/>
      <c r="F13" s="261"/>
      <c r="G13" s="153"/>
    </row>
    <row r="14" spans="1:7" ht="18" x14ac:dyDescent="0.25">
      <c r="A14" s="141"/>
      <c r="B14" s="260">
        <f t="shared" ca="1" si="0"/>
        <v>9</v>
      </c>
      <c r="C14" s="262"/>
      <c r="D14" s="262"/>
      <c r="E14" s="262"/>
      <c r="F14" s="261"/>
      <c r="G14" s="153"/>
    </row>
    <row r="15" spans="1:7" ht="18" x14ac:dyDescent="0.25">
      <c r="A15" s="141"/>
      <c r="B15" s="260">
        <f t="shared" ca="1" si="0"/>
        <v>10</v>
      </c>
      <c r="C15" s="262"/>
      <c r="D15" s="262"/>
      <c r="E15" s="262"/>
      <c r="F15" s="261"/>
      <c r="G15" s="153"/>
    </row>
    <row r="16" spans="1:7" ht="18" customHeight="1" x14ac:dyDescent="0.25">
      <c r="A16" s="142"/>
      <c r="B16" s="143"/>
      <c r="C16" s="143"/>
      <c r="D16" s="143"/>
      <c r="E16" s="142"/>
      <c r="F16" s="142"/>
      <c r="G16" s="142"/>
    </row>
    <row r="17" spans="1:7" ht="18" x14ac:dyDescent="0.25">
      <c r="A17" s="184"/>
      <c r="B17" s="184"/>
      <c r="C17" s="184"/>
      <c r="D17" s="184"/>
      <c r="E17" s="184"/>
      <c r="F17" s="184"/>
      <c r="G17" s="184"/>
    </row>
    <row r="18" spans="1:7" ht="18" x14ac:dyDescent="0.25">
      <c r="A18" s="184"/>
      <c r="B18" s="184"/>
      <c r="C18" s="184"/>
      <c r="D18" s="184"/>
      <c r="E18" s="184"/>
      <c r="F18" s="184"/>
      <c r="G18" s="184"/>
    </row>
  </sheetData>
  <sheetProtection algorithmName="SHA-512" hashValue="nOvTIiIItgyZTboX4L4ThccDoZApFhsXRvA8fbNX3ZrWKbbhSNaNsiCLK67l+XCZtfsb+o67uQPptHp1RK3DUA==" saltValue="/alnOY0OmjCLFKh3cW3RAw==" spinCount="100000" sheet="1" formatRows="0" sort="0" autoFilter="0"/>
  <conditionalFormatting sqref="A16:E16 A2:G15">
    <cfRule type="expression" dxfId="123" priority="1">
      <formula>AND(CELL("защита", A2)=0, NOT(ISBLANK(A2)))</formula>
    </cfRule>
    <cfRule type="expression" dxfId="122" priority="2">
      <formula>AND(CELL("защита", A2)=0, ISBLANK(A2))</formula>
    </cfRule>
    <cfRule type="expression" dxfId="121" priority="3">
      <formula>CELL("защита", A2)=0</formula>
    </cfRule>
  </conditionalFormatting>
  <dataValidations count="1">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6:G15">
      <formula1>-1000000000000</formula1>
    </dataValidation>
  </dataValidations>
  <pageMargins left="0.7" right="0.7" top="0.75" bottom="0.75" header="0.3" footer="0.3"/>
  <pageSetup paperSize="9" scale="50"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18"/>
  <sheetViews>
    <sheetView showGridLines="0" view="pageBreakPreview" zoomScale="90" zoomScaleNormal="100" zoomScaleSheetLayoutView="90" workbookViewId="0">
      <pane xSplit="4" ySplit="6" topLeftCell="E7" activePane="bottomRight" state="frozen"/>
      <selection pane="topRight" activeCell="E1" sqref="E1"/>
      <selection pane="bottomLeft" activeCell="A7" sqref="A7"/>
      <selection pane="bottomRight" activeCell="E8" sqref="E8"/>
    </sheetView>
  </sheetViews>
  <sheetFormatPr defaultRowHeight="14.25" x14ac:dyDescent="0.25"/>
  <cols>
    <col min="1" max="1" width="4.28515625" style="54" customWidth="1"/>
    <col min="2" max="2" width="3.5703125" style="54" customWidth="1"/>
    <col min="3" max="4" width="7.42578125" style="54" customWidth="1"/>
    <col min="5" max="5" width="28.5703125" style="54" customWidth="1"/>
    <col min="6" max="6" width="11.42578125" style="54" customWidth="1"/>
    <col min="7" max="7" width="13.42578125" style="54" customWidth="1"/>
    <col min="8" max="8" width="23.5703125" style="54" customWidth="1"/>
    <col min="9" max="9" width="10.85546875" style="54" customWidth="1"/>
    <col min="10" max="10" width="13.5703125" style="54" customWidth="1"/>
    <col min="11" max="11" width="14.140625" style="54" customWidth="1"/>
    <col min="12" max="16384" width="9.140625" style="54"/>
  </cols>
  <sheetData>
    <row r="1" spans="1:11" ht="20.100000000000001" customHeight="1" x14ac:dyDescent="0.25"/>
    <row r="2" spans="1:11" ht="23.25" customHeight="1" x14ac:dyDescent="0.25">
      <c r="B2" s="199" t="str">
        <f>'ОФЕРТА_ (начни с меня)'!B2:C2&amp;" "&amp;'ОФЕРТА_ (начни с меня)'!D2</f>
        <v xml:space="preserve">Заявка на участие в закупке № </v>
      </c>
      <c r="C2" s="211"/>
      <c r="D2" s="211"/>
      <c r="E2" s="211"/>
      <c r="F2" s="211"/>
      <c r="G2" s="211"/>
      <c r="H2" s="211"/>
      <c r="I2" s="211"/>
      <c r="J2" s="211"/>
      <c r="K2" s="56"/>
    </row>
    <row r="3" spans="1:11" ht="23.25" customHeight="1" x14ac:dyDescent="0.25">
      <c r="B3" s="160" t="str">
        <f>"Участник закупки: "&amp;IF(ISBLANK('Анкета. Виды работ'!E5),"",'Анкета. Виды работ'!E5)</f>
        <v xml:space="preserve">Участник закупки:  </v>
      </c>
      <c r="C3" s="159"/>
      <c r="D3" s="159"/>
      <c r="E3" s="159"/>
      <c r="F3" s="159"/>
      <c r="G3" s="159"/>
      <c r="H3" s="159"/>
      <c r="I3" s="159"/>
      <c r="J3" s="159"/>
      <c r="K3" s="159"/>
    </row>
    <row r="4" spans="1:11" ht="23.25" customHeight="1" x14ac:dyDescent="0.25">
      <c r="A4" s="137"/>
      <c r="B4" s="342" t="s">
        <v>177</v>
      </c>
      <c r="C4" s="342"/>
      <c r="D4" s="342"/>
      <c r="E4" s="342"/>
      <c r="F4" s="342"/>
      <c r="G4" s="342"/>
      <c r="H4" s="160"/>
      <c r="I4" s="160"/>
      <c r="J4" s="160"/>
      <c r="K4" s="160"/>
    </row>
    <row r="5" spans="1:11" ht="34.5" customHeight="1" x14ac:dyDescent="0.25">
      <c r="A5" s="390"/>
      <c r="B5" s="391" t="s">
        <v>14</v>
      </c>
      <c r="C5" s="391" t="s">
        <v>542</v>
      </c>
      <c r="D5" s="391" t="s">
        <v>4</v>
      </c>
      <c r="E5" s="385" t="s">
        <v>178</v>
      </c>
      <c r="F5" s="386"/>
      <c r="G5" s="387"/>
      <c r="H5" s="393" t="s">
        <v>179</v>
      </c>
      <c r="I5" s="394"/>
      <c r="J5" s="388" t="s">
        <v>197</v>
      </c>
      <c r="K5" s="388" t="s">
        <v>199</v>
      </c>
    </row>
    <row r="6" spans="1:11" ht="56.25" customHeight="1" x14ac:dyDescent="0.25">
      <c r="A6" s="390"/>
      <c r="B6" s="392"/>
      <c r="C6" s="392"/>
      <c r="D6" s="392"/>
      <c r="E6" s="198" t="s">
        <v>18</v>
      </c>
      <c r="F6" s="198" t="s">
        <v>22</v>
      </c>
      <c r="G6" s="198" t="s">
        <v>23</v>
      </c>
      <c r="H6" s="15" t="s">
        <v>27</v>
      </c>
      <c r="I6" s="15" t="s">
        <v>28</v>
      </c>
      <c r="J6" s="389"/>
      <c r="K6" s="389"/>
    </row>
    <row r="7" spans="1:11" x14ac:dyDescent="0.25">
      <c r="A7" s="16"/>
      <c r="B7" s="17" t="s">
        <v>92</v>
      </c>
      <c r="C7" s="17" t="s">
        <v>174</v>
      </c>
      <c r="D7" s="17" t="s">
        <v>175</v>
      </c>
      <c r="E7" s="18" t="s">
        <v>93</v>
      </c>
      <c r="F7" s="17" t="s">
        <v>94</v>
      </c>
      <c r="G7" s="18" t="s">
        <v>95</v>
      </c>
      <c r="H7" s="17" t="s">
        <v>96</v>
      </c>
      <c r="I7" s="18" t="s">
        <v>97</v>
      </c>
      <c r="J7" s="18" t="s">
        <v>98</v>
      </c>
      <c r="K7" s="17" t="s">
        <v>99</v>
      </c>
    </row>
    <row r="8" spans="1:11" ht="18.75" customHeight="1" x14ac:dyDescent="0.25">
      <c r="A8" s="16"/>
      <c r="B8" s="19">
        <f t="shared" ref="B8:B17" ca="1" si="0">IF(ISNUMBER(OFFSET(B8,-1,0)), OFFSET(B8,-1,0)+1, 1)</f>
        <v>1</v>
      </c>
      <c r="C8" s="20" t="str">
        <f t="shared" ref="C8:C17" si="1">ОсновнаяИнформация_НаименованиеУчастника</f>
        <v xml:space="preserve"> </v>
      </c>
      <c r="D8" s="20" t="str">
        <f t="shared" ref="D8:D17" si="2">ОсновнаяИнформация_ИННУчастника</f>
        <v xml:space="preserve"> </v>
      </c>
      <c r="E8" s="21"/>
      <c r="F8" s="21"/>
      <c r="G8" s="22"/>
      <c r="H8" s="23"/>
      <c r="I8" s="21"/>
      <c r="J8" s="21"/>
      <c r="K8" s="24"/>
    </row>
    <row r="9" spans="1:11" ht="18.75" customHeight="1" x14ac:dyDescent="0.25">
      <c r="A9" s="16"/>
      <c r="B9" s="19">
        <f t="shared" ca="1" si="0"/>
        <v>2</v>
      </c>
      <c r="C9" s="20" t="str">
        <f t="shared" si="1"/>
        <v xml:space="preserve"> </v>
      </c>
      <c r="D9" s="20" t="str">
        <f t="shared" si="2"/>
        <v xml:space="preserve"> </v>
      </c>
      <c r="E9" s="21"/>
      <c r="F9" s="21"/>
      <c r="G9" s="22"/>
      <c r="H9" s="23"/>
      <c r="I9" s="21"/>
      <c r="J9" s="21"/>
      <c r="K9" s="24"/>
    </row>
    <row r="10" spans="1:11" ht="18.75" customHeight="1" x14ac:dyDescent="0.25">
      <c r="A10" s="16"/>
      <c r="B10" s="19">
        <f ca="1">IF(ISNUMBER(OFFSET(B10,-1,0)), OFFSET(B10,-1,0)+1, 1)</f>
        <v>3</v>
      </c>
      <c r="C10" s="20" t="str">
        <f t="shared" si="1"/>
        <v xml:space="preserve"> </v>
      </c>
      <c r="D10" s="20" t="str">
        <f t="shared" si="2"/>
        <v xml:space="preserve"> </v>
      </c>
      <c r="E10" s="21"/>
      <c r="F10" s="21"/>
      <c r="G10" s="22"/>
      <c r="H10" s="23"/>
      <c r="I10" s="21"/>
      <c r="J10" s="21"/>
      <c r="K10" s="24"/>
    </row>
    <row r="11" spans="1:11" ht="18.75" customHeight="1" x14ac:dyDescent="0.25">
      <c r="A11" s="16"/>
      <c r="B11" s="19">
        <f t="shared" ca="1" si="0"/>
        <v>4</v>
      </c>
      <c r="C11" s="20" t="str">
        <f t="shared" si="1"/>
        <v xml:space="preserve"> </v>
      </c>
      <c r="D11" s="20" t="str">
        <f t="shared" si="2"/>
        <v xml:space="preserve"> </v>
      </c>
      <c r="E11" s="21"/>
      <c r="F11" s="21"/>
      <c r="G11" s="22"/>
      <c r="H11" s="23"/>
      <c r="I11" s="21"/>
      <c r="J11" s="21"/>
      <c r="K11" s="24"/>
    </row>
    <row r="12" spans="1:11" ht="18.75" customHeight="1" x14ac:dyDescent="0.25">
      <c r="A12" s="16"/>
      <c r="B12" s="19">
        <f t="shared" ca="1" si="0"/>
        <v>5</v>
      </c>
      <c r="C12" s="20" t="str">
        <f t="shared" si="1"/>
        <v xml:space="preserve"> </v>
      </c>
      <c r="D12" s="20" t="str">
        <f t="shared" si="2"/>
        <v xml:space="preserve"> </v>
      </c>
      <c r="E12" s="21"/>
      <c r="F12" s="21"/>
      <c r="G12" s="22"/>
      <c r="H12" s="23"/>
      <c r="I12" s="21"/>
      <c r="J12" s="21"/>
      <c r="K12" s="24"/>
    </row>
    <row r="13" spans="1:11" ht="18.75" customHeight="1" x14ac:dyDescent="0.25">
      <c r="A13" s="16"/>
      <c r="B13" s="19">
        <f t="shared" ca="1" si="0"/>
        <v>6</v>
      </c>
      <c r="C13" s="20" t="str">
        <f t="shared" si="1"/>
        <v xml:space="preserve"> </v>
      </c>
      <c r="D13" s="20" t="str">
        <f t="shared" si="2"/>
        <v xml:space="preserve"> </v>
      </c>
      <c r="E13" s="21"/>
      <c r="F13" s="21"/>
      <c r="G13" s="22"/>
      <c r="H13" s="23"/>
      <c r="I13" s="21"/>
      <c r="J13" s="21"/>
      <c r="K13" s="24"/>
    </row>
    <row r="14" spans="1:11" ht="18.75" customHeight="1" x14ac:dyDescent="0.25">
      <c r="A14" s="16"/>
      <c r="B14" s="19">
        <f t="shared" ca="1" si="0"/>
        <v>7</v>
      </c>
      <c r="C14" s="20" t="str">
        <f t="shared" si="1"/>
        <v xml:space="preserve"> </v>
      </c>
      <c r="D14" s="20" t="str">
        <f t="shared" si="2"/>
        <v xml:space="preserve"> </v>
      </c>
      <c r="E14" s="21"/>
      <c r="F14" s="21"/>
      <c r="G14" s="22"/>
      <c r="H14" s="23"/>
      <c r="I14" s="21"/>
      <c r="J14" s="21"/>
      <c r="K14" s="24"/>
    </row>
    <row r="15" spans="1:11" ht="18.75" customHeight="1" x14ac:dyDescent="0.25">
      <c r="A15" s="16"/>
      <c r="B15" s="19">
        <f t="shared" ca="1" si="0"/>
        <v>8</v>
      </c>
      <c r="C15" s="20" t="str">
        <f t="shared" si="1"/>
        <v xml:space="preserve"> </v>
      </c>
      <c r="D15" s="20" t="str">
        <f t="shared" si="2"/>
        <v xml:space="preserve"> </v>
      </c>
      <c r="E15" s="21"/>
      <c r="F15" s="21"/>
      <c r="G15" s="22"/>
      <c r="H15" s="23"/>
      <c r="I15" s="21"/>
      <c r="J15" s="21"/>
      <c r="K15" s="24"/>
    </row>
    <row r="16" spans="1:11" ht="18.75" customHeight="1" x14ac:dyDescent="0.25">
      <c r="A16" s="16"/>
      <c r="B16" s="19">
        <f t="shared" ca="1" si="0"/>
        <v>9</v>
      </c>
      <c r="C16" s="20" t="str">
        <f t="shared" si="1"/>
        <v xml:space="preserve"> </v>
      </c>
      <c r="D16" s="20" t="str">
        <f t="shared" si="2"/>
        <v xml:space="preserve"> </v>
      </c>
      <c r="E16" s="21"/>
      <c r="F16" s="21"/>
      <c r="G16" s="22"/>
      <c r="H16" s="23"/>
      <c r="I16" s="21"/>
      <c r="J16" s="21"/>
      <c r="K16" s="24"/>
    </row>
    <row r="17" spans="1:11" ht="18.75" customHeight="1" x14ac:dyDescent="0.25">
      <c r="A17" s="16"/>
      <c r="B17" s="25">
        <f t="shared" ca="1" si="0"/>
        <v>10</v>
      </c>
      <c r="C17" s="26" t="str">
        <f t="shared" si="1"/>
        <v xml:space="preserve"> </v>
      </c>
      <c r="D17" s="26" t="str">
        <f t="shared" si="2"/>
        <v xml:space="preserve"> </v>
      </c>
      <c r="E17" s="27"/>
      <c r="F17" s="27"/>
      <c r="G17" s="28"/>
      <c r="H17" s="29"/>
      <c r="I17" s="27"/>
      <c r="J17" s="27"/>
      <c r="K17" s="30"/>
    </row>
    <row r="18" spans="1:11" ht="22.5" customHeight="1" x14ac:dyDescent="0.25">
      <c r="A18" s="51"/>
      <c r="B18" s="52"/>
      <c r="C18" s="52"/>
      <c r="D18" s="52"/>
      <c r="E18" s="384" t="s">
        <v>198</v>
      </c>
      <c r="F18" s="384"/>
      <c r="G18" s="384"/>
      <c r="H18" s="384"/>
      <c r="I18" s="384"/>
      <c r="J18" s="384"/>
      <c r="K18" s="384"/>
    </row>
  </sheetData>
  <sheetProtection algorithmName="SHA-512" hashValue="fc0CTuJJhSgn6TEzSGwM1Vc9POKuT+kVST+DhL9Y+FHn+GuWLQzwyslf0F5GtERGru0Ci/M8qeKVD5DJImUsow==" saltValue="UYmYIXC+/tm8w+S0FF2S3g==" spinCount="100000" sheet="1" objects="1" scenarios="1" formatRows="0" sort="0" autoFilter="0"/>
  <mergeCells count="10">
    <mergeCell ref="E18:K18"/>
    <mergeCell ref="E5:G5"/>
    <mergeCell ref="J5:J6"/>
    <mergeCell ref="B4:G4"/>
    <mergeCell ref="A5:A6"/>
    <mergeCell ref="B5:B6"/>
    <mergeCell ref="C5:C6"/>
    <mergeCell ref="D5:D6"/>
    <mergeCell ref="K5:K6"/>
    <mergeCell ref="H5:I5"/>
  </mergeCells>
  <conditionalFormatting sqref="B8:K17">
    <cfRule type="expression" dxfId="111" priority="6">
      <formula>AND(CELL("защита", B8)=0, NOT(ISBLANK(B8)))</formula>
    </cfRule>
    <cfRule type="expression" dxfId="110" priority="7">
      <formula>AND(CELL("защита", B8)=0, ISBLANK(B8))</formula>
    </cfRule>
  </conditionalFormatting>
  <conditionalFormatting sqref="A7:K18 A4:B6 E6:I6 A3 C3:K3 H4:K5">
    <cfRule type="expression" dxfId="109" priority="8">
      <formula>CELL("защита", A3)=0</formula>
    </cfRule>
  </conditionalFormatting>
  <conditionalFormatting sqref="C5:D6">
    <cfRule type="expression" dxfId="108" priority="5">
      <formula>CELL("защита", C5)=0</formula>
    </cfRule>
  </conditionalFormatting>
  <conditionalFormatting sqref="E5">
    <cfRule type="expression" dxfId="107" priority="4">
      <formula>CELL("защита", E5)=0</formula>
    </cfRule>
  </conditionalFormatting>
  <conditionalFormatting sqref="B3">
    <cfRule type="expression" dxfId="106" priority="1">
      <formula>AND(CELL("защита", B3)=0, NOT(ISBLANK(B3)))</formula>
    </cfRule>
    <cfRule type="expression" dxfId="105" priority="2">
      <formula>AND(CELL("защита", B3)=0, ISBLANK(B3))</formula>
    </cfRule>
    <cfRule type="expression" dxfId="104" priority="3">
      <formula>CELL("защита", B3)=0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8:G17">
      <formula1>-1000000000000</formula1>
    </dataValidation>
    <dataValidation type="date" operator="greaterThan" allowBlank="1" showInputMessage="1" showErrorMessage="1" error="Только дата" prompt="Только дата" sqref="K8:K17">
      <formula1>1</formula1>
    </dataValidation>
    <dataValidation type="textLength" errorStyle="warning" allowBlank="1" showInputMessage="1" showErrorMessage="1" error="ИНН — не меньше 10, не больше 12 цифр" prompt="ИНН — не меньше 10, не больше 12 цифр" sqref="I8:I17">
      <formula1>10</formula1>
      <formula2>12</formula2>
    </dataValidation>
    <dataValidation type="list" allowBlank="1" showInputMessage="1" showErrorMessage="1" sqref="J8:J17">
      <formula1>"Принята, Не принята"</formula1>
    </dataValidation>
    <dataValidation allowBlank="1" sqref="E18:K18"/>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N23"/>
  <sheetViews>
    <sheetView showGridLines="0" view="pageBreakPreview" zoomScale="90" zoomScaleNormal="100" zoomScaleSheetLayoutView="90" workbookViewId="0">
      <pane xSplit="4" ySplit="8" topLeftCell="E9" activePane="bottomRight" state="frozen"/>
      <selection pane="topRight" activeCell="E1" sqref="E1"/>
      <selection pane="bottomLeft" activeCell="A9" sqref="A9"/>
      <selection pane="bottomRight" activeCell="E10" sqref="E10"/>
    </sheetView>
  </sheetViews>
  <sheetFormatPr defaultRowHeight="14.25" x14ac:dyDescent="0.25"/>
  <cols>
    <col min="1" max="1" width="4.28515625" style="54" customWidth="1"/>
    <col min="2" max="2" width="3.5703125" style="54" customWidth="1"/>
    <col min="3" max="4" width="7.42578125" style="54" customWidth="1"/>
    <col min="5" max="5" width="28.5703125" style="54" customWidth="1"/>
    <col min="6" max="6" width="11.42578125" style="54" customWidth="1"/>
    <col min="7" max="7" width="13.42578125" style="54" customWidth="1"/>
    <col min="8" max="8" width="17.85546875" style="54" customWidth="1"/>
    <col min="9" max="9" width="10.85546875" style="54" customWidth="1"/>
    <col min="10" max="10" width="10.140625" style="54" customWidth="1"/>
    <col min="11" max="11" width="14.42578125" style="54" customWidth="1"/>
    <col min="12" max="12" width="11.140625" style="54" customWidth="1"/>
    <col min="13" max="13" width="11.5703125" style="54" customWidth="1"/>
    <col min="14" max="16384" width="9.140625" style="54"/>
  </cols>
  <sheetData>
    <row r="1" spans="1:14" ht="20.100000000000001" customHeight="1" x14ac:dyDescent="0.25"/>
    <row r="2" spans="1:14" ht="23.25" customHeight="1" x14ac:dyDescent="0.25">
      <c r="B2" s="199" t="str">
        <f>'ОФЕРТА_ (начни с меня)'!B2:C2&amp;" "&amp;'ОФЕРТА_ (начни с меня)'!D2</f>
        <v xml:space="preserve">Заявка на участие в закупке № </v>
      </c>
      <c r="C2" s="211"/>
      <c r="D2" s="211"/>
      <c r="E2" s="211"/>
      <c r="F2" s="211"/>
      <c r="G2" s="211"/>
      <c r="H2" s="211"/>
      <c r="I2" s="211"/>
      <c r="J2" s="211"/>
      <c r="K2" s="56"/>
      <c r="L2" s="56"/>
      <c r="M2" s="56"/>
    </row>
    <row r="3" spans="1:14" ht="23.25" customHeight="1" x14ac:dyDescent="0.25">
      <c r="A3" s="182"/>
      <c r="B3" s="160" t="str">
        <f>"Участник закупки: "&amp;IF(ISBLANK('Анкета. Виды работ'!E5),"",'Анкета. Виды работ'!E5)</f>
        <v xml:space="preserve">Участник закупки:  </v>
      </c>
      <c r="C3" s="212"/>
      <c r="D3" s="212"/>
      <c r="E3" s="212"/>
      <c r="F3" s="212"/>
      <c r="G3" s="212"/>
      <c r="H3" s="212"/>
      <c r="I3" s="212"/>
      <c r="J3" s="212"/>
      <c r="K3" s="212"/>
      <c r="L3" s="212"/>
      <c r="M3" s="212"/>
      <c r="N3" s="182"/>
    </row>
    <row r="4" spans="1:14" ht="23.25" customHeight="1" x14ac:dyDescent="0.25">
      <c r="A4" s="183"/>
      <c r="B4" s="194" t="s">
        <v>180</v>
      </c>
      <c r="C4" s="213"/>
      <c r="D4" s="213"/>
      <c r="E4" s="213"/>
      <c r="F4" s="213"/>
      <c r="G4" s="213"/>
      <c r="H4" s="213"/>
      <c r="I4" s="213"/>
      <c r="J4" s="213"/>
      <c r="K4" s="213"/>
      <c r="L4" s="213"/>
      <c r="M4" s="213"/>
      <c r="N4" s="182"/>
    </row>
    <row r="5" spans="1:14" ht="75" customHeight="1" x14ac:dyDescent="0.25">
      <c r="A5" s="183"/>
      <c r="B5" s="395" t="s">
        <v>218</v>
      </c>
      <c r="C5" s="395"/>
      <c r="D5" s="395"/>
      <c r="E5" s="395"/>
      <c r="F5" s="395"/>
      <c r="G5" s="395"/>
      <c r="H5" s="395"/>
      <c r="I5" s="213"/>
      <c r="J5" s="213"/>
      <c r="K5" s="213"/>
      <c r="L5" s="213"/>
      <c r="M5" s="213"/>
      <c r="N5" s="182"/>
    </row>
    <row r="6" spans="1:14" ht="30" customHeight="1" x14ac:dyDescent="0.25">
      <c r="A6" s="183"/>
      <c r="B6" s="213"/>
      <c r="C6" s="213"/>
      <c r="D6" s="213"/>
      <c r="E6" s="213"/>
      <c r="F6" s="213"/>
      <c r="G6" s="213"/>
      <c r="H6" s="213"/>
      <c r="I6" s="213"/>
      <c r="J6" s="213"/>
      <c r="K6" s="213"/>
      <c r="L6" s="213"/>
      <c r="M6" s="213"/>
      <c r="N6" s="182"/>
    </row>
    <row r="7" spans="1:14" ht="37.5" customHeight="1" x14ac:dyDescent="0.25">
      <c r="A7" s="398"/>
      <c r="B7" s="376" t="s">
        <v>14</v>
      </c>
      <c r="C7" s="376" t="s">
        <v>176</v>
      </c>
      <c r="D7" s="376" t="s">
        <v>4</v>
      </c>
      <c r="E7" s="313" t="s">
        <v>181</v>
      </c>
      <c r="F7" s="396"/>
      <c r="G7" s="314"/>
      <c r="H7" s="379" t="s">
        <v>196</v>
      </c>
      <c r="I7" s="380"/>
      <c r="J7" s="379" t="s">
        <v>195</v>
      </c>
      <c r="K7" s="397"/>
      <c r="L7" s="397"/>
      <c r="M7" s="380"/>
      <c r="N7" s="182"/>
    </row>
    <row r="8" spans="1:14" ht="56.25" customHeight="1" x14ac:dyDescent="0.25">
      <c r="A8" s="398"/>
      <c r="B8" s="377"/>
      <c r="C8" s="377"/>
      <c r="D8" s="377"/>
      <c r="E8" s="197" t="s">
        <v>18</v>
      </c>
      <c r="F8" s="197" t="s">
        <v>22</v>
      </c>
      <c r="G8" s="197" t="s">
        <v>23</v>
      </c>
      <c r="H8" s="144" t="s">
        <v>27</v>
      </c>
      <c r="I8" s="144" t="s">
        <v>28</v>
      </c>
      <c r="J8" s="144" t="s">
        <v>202</v>
      </c>
      <c r="K8" s="144" t="s">
        <v>182</v>
      </c>
      <c r="L8" s="144" t="s">
        <v>200</v>
      </c>
      <c r="M8" s="144" t="s">
        <v>183</v>
      </c>
      <c r="N8" s="182"/>
    </row>
    <row r="9" spans="1:14" x14ac:dyDescent="0.25">
      <c r="A9" s="31"/>
      <c r="B9" s="32" t="s">
        <v>92</v>
      </c>
      <c r="C9" s="32" t="s">
        <v>174</v>
      </c>
      <c r="D9" s="32" t="s">
        <v>175</v>
      </c>
      <c r="E9" s="33" t="s">
        <v>93</v>
      </c>
      <c r="F9" s="32" t="s">
        <v>94</v>
      </c>
      <c r="G9" s="33" t="s">
        <v>95</v>
      </c>
      <c r="H9" s="32" t="s">
        <v>96</v>
      </c>
      <c r="I9" s="33" t="s">
        <v>97</v>
      </c>
      <c r="J9" s="33" t="s">
        <v>98</v>
      </c>
      <c r="K9" s="33" t="s">
        <v>99</v>
      </c>
      <c r="L9" s="32" t="s">
        <v>101</v>
      </c>
      <c r="M9" s="33" t="s">
        <v>102</v>
      </c>
      <c r="N9" s="182"/>
    </row>
    <row r="10" spans="1:14" ht="18.75" customHeight="1" x14ac:dyDescent="0.25">
      <c r="A10" s="31"/>
      <c r="B10" s="145">
        <f t="shared" ref="B10:B19" ca="1" si="0">IF(ISNUMBER(OFFSET(B10,-1,0)), OFFSET(B10,-1,0)+1, 1)</f>
        <v>1</v>
      </c>
      <c r="C10" s="146" t="str">
        <f t="shared" ref="C10:C19" si="1">ОсновнаяИнформация_НаименованиеУчастника</f>
        <v xml:space="preserve"> </v>
      </c>
      <c r="D10" s="146" t="str">
        <f t="shared" ref="D10:D19" si="2">ОсновнаяИнформация_ИННУчастника</f>
        <v xml:space="preserve"> </v>
      </c>
      <c r="E10" s="147"/>
      <c r="F10" s="147"/>
      <c r="G10" s="148"/>
      <c r="H10" s="149"/>
      <c r="I10" s="147"/>
      <c r="J10" s="147"/>
      <c r="K10" s="147"/>
      <c r="L10" s="150"/>
      <c r="M10" s="150"/>
      <c r="N10" s="182"/>
    </row>
    <row r="11" spans="1:14" ht="18.75" customHeight="1" x14ac:dyDescent="0.25">
      <c r="A11" s="31"/>
      <c r="B11" s="145">
        <f t="shared" ca="1" si="0"/>
        <v>2</v>
      </c>
      <c r="C11" s="146" t="str">
        <f t="shared" si="1"/>
        <v xml:space="preserve"> </v>
      </c>
      <c r="D11" s="146" t="str">
        <f t="shared" si="2"/>
        <v xml:space="preserve"> </v>
      </c>
      <c r="E11" s="147"/>
      <c r="F11" s="147"/>
      <c r="G11" s="148"/>
      <c r="H11" s="149"/>
      <c r="I11" s="147"/>
      <c r="J11" s="147"/>
      <c r="K11" s="147"/>
      <c r="L11" s="150"/>
      <c r="M11" s="150"/>
      <c r="N11" s="182"/>
    </row>
    <row r="12" spans="1:14" ht="18.75" customHeight="1" x14ac:dyDescent="0.25">
      <c r="A12" s="31"/>
      <c r="B12" s="145">
        <f ca="1">IF(ISNUMBER(OFFSET(B12,-1,0)), OFFSET(B12,-1,0)+1, 1)</f>
        <v>3</v>
      </c>
      <c r="C12" s="146" t="str">
        <f t="shared" si="1"/>
        <v xml:space="preserve"> </v>
      </c>
      <c r="D12" s="146" t="str">
        <f t="shared" si="2"/>
        <v xml:space="preserve"> </v>
      </c>
      <c r="E12" s="147"/>
      <c r="F12" s="147"/>
      <c r="G12" s="148"/>
      <c r="H12" s="149"/>
      <c r="I12" s="147"/>
      <c r="J12" s="147"/>
      <c r="K12" s="147"/>
      <c r="L12" s="150"/>
      <c r="M12" s="150"/>
      <c r="N12" s="182"/>
    </row>
    <row r="13" spans="1:14" ht="18.75" customHeight="1" x14ac:dyDescent="0.25">
      <c r="A13" s="31"/>
      <c r="B13" s="145">
        <f t="shared" ca="1" si="0"/>
        <v>4</v>
      </c>
      <c r="C13" s="146" t="str">
        <f t="shared" si="1"/>
        <v xml:space="preserve"> </v>
      </c>
      <c r="D13" s="146" t="str">
        <f t="shared" si="2"/>
        <v xml:space="preserve"> </v>
      </c>
      <c r="E13" s="147"/>
      <c r="F13" s="147"/>
      <c r="G13" s="148"/>
      <c r="H13" s="149"/>
      <c r="I13" s="147"/>
      <c r="J13" s="147"/>
      <c r="K13" s="147"/>
      <c r="L13" s="150"/>
      <c r="M13" s="150"/>
      <c r="N13" s="182"/>
    </row>
    <row r="14" spans="1:14" ht="18.75" customHeight="1" x14ac:dyDescent="0.25">
      <c r="A14" s="31"/>
      <c r="B14" s="145">
        <f t="shared" ca="1" si="0"/>
        <v>5</v>
      </c>
      <c r="C14" s="146" t="str">
        <f t="shared" si="1"/>
        <v xml:space="preserve"> </v>
      </c>
      <c r="D14" s="146" t="str">
        <f t="shared" si="2"/>
        <v xml:space="preserve"> </v>
      </c>
      <c r="E14" s="147"/>
      <c r="F14" s="147"/>
      <c r="G14" s="148"/>
      <c r="H14" s="149"/>
      <c r="I14" s="147"/>
      <c r="J14" s="147"/>
      <c r="K14" s="147"/>
      <c r="L14" s="150"/>
      <c r="M14" s="150"/>
      <c r="N14" s="182"/>
    </row>
    <row r="15" spans="1:14" ht="18.75" customHeight="1" x14ac:dyDescent="0.25">
      <c r="A15" s="31"/>
      <c r="B15" s="145">
        <f t="shared" ca="1" si="0"/>
        <v>6</v>
      </c>
      <c r="C15" s="146" t="str">
        <f t="shared" si="1"/>
        <v xml:space="preserve"> </v>
      </c>
      <c r="D15" s="146" t="str">
        <f t="shared" si="2"/>
        <v xml:space="preserve"> </v>
      </c>
      <c r="E15" s="147"/>
      <c r="F15" s="147"/>
      <c r="G15" s="148"/>
      <c r="H15" s="149"/>
      <c r="I15" s="147"/>
      <c r="J15" s="147"/>
      <c r="K15" s="147"/>
      <c r="L15" s="150"/>
      <c r="M15" s="150"/>
      <c r="N15" s="182"/>
    </row>
    <row r="16" spans="1:14" ht="18.75" customHeight="1" x14ac:dyDescent="0.25">
      <c r="A16" s="31"/>
      <c r="B16" s="145">
        <f t="shared" ca="1" si="0"/>
        <v>7</v>
      </c>
      <c r="C16" s="146" t="str">
        <f t="shared" si="1"/>
        <v xml:space="preserve"> </v>
      </c>
      <c r="D16" s="146" t="str">
        <f t="shared" si="2"/>
        <v xml:space="preserve"> </v>
      </c>
      <c r="E16" s="147"/>
      <c r="F16" s="147"/>
      <c r="G16" s="148"/>
      <c r="H16" s="149"/>
      <c r="I16" s="147"/>
      <c r="J16" s="147"/>
      <c r="K16" s="147"/>
      <c r="L16" s="150"/>
      <c r="M16" s="150"/>
      <c r="N16" s="182"/>
    </row>
    <row r="17" spans="1:14" ht="18.75" customHeight="1" x14ac:dyDescent="0.25">
      <c r="A17" s="31"/>
      <c r="B17" s="145">
        <f t="shared" ca="1" si="0"/>
        <v>8</v>
      </c>
      <c r="C17" s="146" t="str">
        <f t="shared" si="1"/>
        <v xml:space="preserve"> </v>
      </c>
      <c r="D17" s="146" t="str">
        <f t="shared" si="2"/>
        <v xml:space="preserve"> </v>
      </c>
      <c r="E17" s="147"/>
      <c r="F17" s="147"/>
      <c r="G17" s="148"/>
      <c r="H17" s="149"/>
      <c r="I17" s="147"/>
      <c r="J17" s="147"/>
      <c r="K17" s="147"/>
      <c r="L17" s="150"/>
      <c r="M17" s="150"/>
      <c r="N17" s="182"/>
    </row>
    <row r="18" spans="1:14" ht="18.75" customHeight="1" x14ac:dyDescent="0.25">
      <c r="A18" s="31"/>
      <c r="B18" s="145">
        <f t="shared" ca="1" si="0"/>
        <v>9</v>
      </c>
      <c r="C18" s="146" t="str">
        <f t="shared" si="1"/>
        <v xml:space="preserve"> </v>
      </c>
      <c r="D18" s="146" t="str">
        <f t="shared" si="2"/>
        <v xml:space="preserve"> </v>
      </c>
      <c r="E18" s="147"/>
      <c r="F18" s="147"/>
      <c r="G18" s="148"/>
      <c r="H18" s="149"/>
      <c r="I18" s="147"/>
      <c r="J18" s="147"/>
      <c r="K18" s="147"/>
      <c r="L18" s="150"/>
      <c r="M18" s="150"/>
      <c r="N18" s="182"/>
    </row>
    <row r="19" spans="1:14" ht="18.75" customHeight="1" x14ac:dyDescent="0.25">
      <c r="A19" s="31"/>
      <c r="B19" s="151">
        <f t="shared" ca="1" si="0"/>
        <v>10</v>
      </c>
      <c r="C19" s="152" t="str">
        <f t="shared" si="1"/>
        <v xml:space="preserve"> </v>
      </c>
      <c r="D19" s="152" t="str">
        <f t="shared" si="2"/>
        <v xml:space="preserve"> </v>
      </c>
      <c r="E19" s="153"/>
      <c r="F19" s="153"/>
      <c r="G19" s="154"/>
      <c r="H19" s="155"/>
      <c r="I19" s="153"/>
      <c r="J19" s="153"/>
      <c r="K19" s="153"/>
      <c r="L19" s="156"/>
      <c r="M19" s="156"/>
      <c r="N19" s="182"/>
    </row>
    <row r="20" spans="1:14" x14ac:dyDescent="0.25">
      <c r="A20" s="182"/>
      <c r="B20" s="182"/>
      <c r="C20" s="182"/>
      <c r="D20" s="182"/>
      <c r="E20" s="182"/>
      <c r="F20" s="182"/>
      <c r="G20" s="182"/>
      <c r="H20" s="182"/>
      <c r="I20" s="182"/>
      <c r="J20" s="182"/>
      <c r="K20" s="182"/>
      <c r="L20" s="182"/>
      <c r="M20" s="182"/>
      <c r="N20" s="182"/>
    </row>
    <row r="21" spans="1:14" x14ac:dyDescent="0.25">
      <c r="A21" s="182"/>
      <c r="B21" s="182"/>
      <c r="C21" s="182"/>
      <c r="D21" s="182"/>
      <c r="E21" s="182"/>
      <c r="F21" s="182"/>
      <c r="G21" s="182"/>
      <c r="H21" s="182"/>
      <c r="I21" s="182"/>
      <c r="J21" s="182"/>
      <c r="K21" s="182"/>
      <c r="L21" s="182"/>
      <c r="M21" s="182"/>
      <c r="N21" s="182"/>
    </row>
    <row r="22" spans="1:14" x14ac:dyDescent="0.25">
      <c r="A22" s="182"/>
      <c r="B22" s="182"/>
      <c r="C22" s="182"/>
      <c r="D22" s="182"/>
      <c r="E22" s="182"/>
      <c r="F22" s="182"/>
      <c r="G22" s="182"/>
      <c r="H22" s="182"/>
      <c r="I22" s="182"/>
      <c r="J22" s="182"/>
      <c r="K22" s="182"/>
      <c r="L22" s="182"/>
      <c r="M22" s="182"/>
      <c r="N22" s="182"/>
    </row>
    <row r="23" spans="1:14" x14ac:dyDescent="0.25">
      <c r="A23" s="182"/>
      <c r="B23" s="182"/>
      <c r="C23" s="182"/>
      <c r="D23" s="182"/>
      <c r="E23" s="182"/>
      <c r="F23" s="182"/>
      <c r="G23" s="182"/>
      <c r="H23" s="182"/>
      <c r="I23" s="182"/>
      <c r="J23" s="182"/>
      <c r="K23" s="182"/>
      <c r="L23" s="182"/>
      <c r="M23" s="182"/>
      <c r="N23" s="182"/>
    </row>
  </sheetData>
  <sheetProtection algorithmName="SHA-512" hashValue="L8WEuue4GEvqtduVFJfCGDIeZQQJ+EdCt2eXQ+zzEjC1MwToZ9kSs1CfLBQUvtp2VufBACFAIUWO9V6/j6xsBA==" saltValue="18O1d0JB/+DSg8AS8EAooA==" spinCount="100000" sheet="1" objects="1" scenarios="1" formatRows="0" sort="0" autoFilter="0"/>
  <mergeCells count="8">
    <mergeCell ref="B5:H5"/>
    <mergeCell ref="E7:G7"/>
    <mergeCell ref="J7:M7"/>
    <mergeCell ref="A7:A8"/>
    <mergeCell ref="B7:B8"/>
    <mergeCell ref="C7:C8"/>
    <mergeCell ref="D7:D8"/>
    <mergeCell ref="H7:I7"/>
  </mergeCells>
  <conditionalFormatting sqref="B10:M19">
    <cfRule type="expression" dxfId="88" priority="11">
      <formula>AND(CELL("защита", B10)=0, NOT(ISBLANK(B10)))</formula>
    </cfRule>
    <cfRule type="expression" dxfId="87" priority="12">
      <formula>AND(CELL("защита", B10)=0, ISBLANK(B10))</formula>
    </cfRule>
  </conditionalFormatting>
  <conditionalFormatting sqref="A4:M4 A9:M19 A7:B8 L8:M8 A3 C3:M3 A6:M6 A5 I5:M5">
    <cfRule type="expression" dxfId="86" priority="13">
      <formula>CELL("защита", A3)=0</formula>
    </cfRule>
  </conditionalFormatting>
  <conditionalFormatting sqref="C7:D8">
    <cfRule type="expression" dxfId="85" priority="10">
      <formula>CELL("защита", C7)=0</formula>
    </cfRule>
  </conditionalFormatting>
  <conditionalFormatting sqref="E8:G8">
    <cfRule type="expression" dxfId="84" priority="9">
      <formula>CELL("защита", E8)=0</formula>
    </cfRule>
  </conditionalFormatting>
  <conditionalFormatting sqref="E7">
    <cfRule type="expression" dxfId="83" priority="8">
      <formula>CELL("защита", E7)=0</formula>
    </cfRule>
  </conditionalFormatting>
  <conditionalFormatting sqref="H7:K8">
    <cfRule type="expression" dxfId="82" priority="7">
      <formula>CELL("защита", H7)=0</formula>
    </cfRule>
  </conditionalFormatting>
  <conditionalFormatting sqref="B3">
    <cfRule type="expression" dxfId="81" priority="4">
      <formula>AND(CELL("защита", B3)=0, NOT(ISBLANK(B3)))</formula>
    </cfRule>
    <cfRule type="expression" dxfId="80" priority="5">
      <formula>AND(CELL("защита", B3)=0, ISBLANK(B3))</formula>
    </cfRule>
    <cfRule type="expression" dxfId="79" priority="6">
      <formula>CELL("защита", B3)=0</formula>
    </cfRule>
  </conditionalFormatting>
  <conditionalFormatting sqref="B5">
    <cfRule type="expression" dxfId="78" priority="1">
      <formula>AND(CELL("защита", B5)=0, NOT(ISBLANK(B5)))</formula>
    </cfRule>
    <cfRule type="expression" dxfId="77" priority="2">
      <formula>AND(CELL("защита", B5)=0, ISBLANK(B5))</formula>
    </cfRule>
    <cfRule type="expression" dxfId="76" priority="3">
      <formula>CELL("защита", B5)=0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0:I19">
      <formula1>10</formula1>
      <formula2>12</formula2>
    </dataValidation>
    <dataValidation type="date" operator="greaterThan" allowBlank="1" showInputMessage="1" showErrorMessage="1" error="Только дата" prompt="Только дата" sqref="L10:L19">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0:G19">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0:M19">
      <formula1>$L10</formula1>
    </dataValidation>
  </dataValidations>
  <pageMargins left="0.39370078740157483" right="0.23622047244094491" top="0.74803149606299213" bottom="0.82677165354330717" header="0.31496062992125984" footer="0.31496062992125984"/>
  <pageSetup paperSize="9" scale="95"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11">
    <pageSetUpPr fitToPage="1"/>
  </sheetPr>
  <dimension ref="A1:I9"/>
  <sheetViews>
    <sheetView showGridLines="0" view="pageBreakPreview" zoomScale="90" zoomScaleNormal="100" zoomScaleSheetLayoutView="90" workbookViewId="0">
      <pane xSplit="2" ySplit="5" topLeftCell="C6" activePane="bottomRight" state="frozen"/>
      <selection pane="topRight" activeCell="C1" sqref="C1"/>
      <selection pane="bottomLeft" activeCell="A6" sqref="A6"/>
      <selection pane="bottomRight" activeCell="C7" sqref="C7"/>
    </sheetView>
  </sheetViews>
  <sheetFormatPr defaultRowHeight="12.75" x14ac:dyDescent="0.25"/>
  <cols>
    <col min="1" max="1" width="4.28515625" style="134" customWidth="1"/>
    <col min="2" max="2" width="7.5703125" style="134" customWidth="1"/>
    <col min="3" max="3" width="29.42578125" style="134" customWidth="1"/>
    <col min="4" max="5" width="21.140625" style="134" customWidth="1"/>
    <col min="6" max="6" width="26.7109375" style="134" customWidth="1"/>
    <col min="7" max="7" width="35.140625" style="134" customWidth="1"/>
    <col min="8" max="16384" width="9.140625" style="134"/>
  </cols>
  <sheetData>
    <row r="1" spans="1:9" ht="20.100000000000001" customHeight="1" x14ac:dyDescent="0.25"/>
    <row r="2" spans="1:9" ht="23.25" customHeight="1" x14ac:dyDescent="0.25">
      <c r="B2" s="199" t="str">
        <f>'ОФЕРТА_ (начни с меня)'!B2:C2&amp;" "&amp;'ОФЕРТА_ (начни с меня)'!D2</f>
        <v xml:space="preserve">Заявка на участие в закупке № </v>
      </c>
      <c r="C2" s="199"/>
      <c r="D2" s="199"/>
      <c r="E2" s="199"/>
      <c r="F2" s="199"/>
      <c r="G2" s="199"/>
      <c r="H2" s="199"/>
      <c r="I2" s="199"/>
    </row>
    <row r="3" spans="1:9" ht="23.25" customHeight="1" x14ac:dyDescent="0.25">
      <c r="B3" s="160" t="str">
        <f>"Участник закупки: "&amp;IF(ISBLANK('Анкета. Виды работ'!E5),"",'Анкета. Виды работ'!E5)</f>
        <v xml:space="preserve">Участник закупки:  </v>
      </c>
    </row>
    <row r="4" spans="1:9" ht="23.25" customHeight="1" x14ac:dyDescent="0.25">
      <c r="A4" s="94"/>
      <c r="B4" s="342" t="s">
        <v>226</v>
      </c>
      <c r="C4" s="342"/>
      <c r="D4" s="342"/>
      <c r="E4" s="342"/>
    </row>
    <row r="5" spans="1:9" ht="52.5" customHeight="1" x14ac:dyDescent="0.25">
      <c r="A5" s="12"/>
      <c r="B5" s="196" t="s">
        <v>14</v>
      </c>
      <c r="C5" s="196" t="s">
        <v>227</v>
      </c>
      <c r="D5" s="195" t="s">
        <v>228</v>
      </c>
      <c r="E5" s="196" t="s">
        <v>229</v>
      </c>
      <c r="F5" s="196" t="s">
        <v>230</v>
      </c>
      <c r="G5" s="196" t="s">
        <v>53</v>
      </c>
    </row>
    <row r="6" spans="1:9" ht="18" customHeight="1" x14ac:dyDescent="0.25">
      <c r="B6" s="179" t="s">
        <v>92</v>
      </c>
      <c r="C6" s="179" t="s">
        <v>93</v>
      </c>
      <c r="D6" s="179" t="s">
        <v>94</v>
      </c>
      <c r="E6" s="179" t="s">
        <v>95</v>
      </c>
      <c r="F6" s="179" t="s">
        <v>96</v>
      </c>
      <c r="G6" s="179" t="s">
        <v>97</v>
      </c>
    </row>
    <row r="7" spans="1:9" s="214" customFormat="1" x14ac:dyDescent="0.25">
      <c r="B7" s="215">
        <f ca="1">IF(ISNUMBER(OFFSET(B7,-1,0)), OFFSET(B7,-1,0)+1, 1)</f>
        <v>1</v>
      </c>
      <c r="C7" s="46"/>
      <c r="D7" s="46"/>
      <c r="E7" s="46"/>
      <c r="F7" s="46"/>
      <c r="G7" s="47"/>
    </row>
    <row r="8" spans="1:9" s="214" customFormat="1" x14ac:dyDescent="0.25">
      <c r="B8" s="215">
        <f ca="1">IF(ISNUMBER(OFFSET(B8,-1,0)), OFFSET(B8,-1,0)+1, 1)</f>
        <v>2</v>
      </c>
      <c r="C8" s="46"/>
      <c r="D8" s="46"/>
      <c r="E8" s="46"/>
      <c r="F8" s="46"/>
      <c r="G8" s="47"/>
    </row>
    <row r="9" spans="1:9" s="214" customFormat="1" x14ac:dyDescent="0.25">
      <c r="B9" s="216">
        <f ca="1">IF(ISNUMBER(OFFSET(B9,-1,0)), OFFSET(B9,-1,0)+1, 1)</f>
        <v>3</v>
      </c>
      <c r="C9" s="49"/>
      <c r="D9" s="49"/>
      <c r="E9" s="49"/>
      <c r="F9" s="49"/>
      <c r="G9" s="50"/>
    </row>
  </sheetData>
  <sheetProtection algorithmName="SHA-512" hashValue="rHOa3bFzmim5ICKu2bfjT28srplSVfwkcCEungZ8BBDWsIzNVV1jmhmD7CgFWrkmUJRhX3pSXsl9CiEKhuWhbA==" saltValue="KyfideKevcY7qloXHZvDzg==" spinCount="100000" sheet="1" formatRows="0" insertRows="0" deleteRows="0"/>
  <mergeCells count="1">
    <mergeCell ref="B4:E4"/>
  </mergeCells>
  <conditionalFormatting sqref="A3:G3 A5:G9 A4:B4 F4:G4">
    <cfRule type="expression" dxfId="58" priority="1">
      <formula>AND(CELL("защита", A3)=0, NOT(ISBLANK(A3)))</formula>
    </cfRule>
    <cfRule type="expression" dxfId="57" priority="2">
      <formula>AND(CELL("защита", A3)=0, ISBLANK(A3))</formula>
    </cfRule>
    <cfRule type="expression" dxfId="56" priority="3">
      <formula>CELL("защита", A3)=0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D1:AG39"/>
  <sheetViews>
    <sheetView view="pageBreakPreview" zoomScale="90" zoomScaleNormal="100" zoomScaleSheetLayoutView="90" workbookViewId="0">
      <selection activeCell="E6" sqref="E6"/>
    </sheetView>
  </sheetViews>
  <sheetFormatPr defaultRowHeight="14.25" x14ac:dyDescent="0.2"/>
  <cols>
    <col min="1" max="1" width="4.28515625" style="5" customWidth="1"/>
    <col min="2" max="99" width="2.85546875" style="5" customWidth="1"/>
    <col min="100" max="16384" width="9.140625" style="5"/>
  </cols>
  <sheetData>
    <row r="1" spans="4:32" ht="20.100000000000001" customHeight="1" x14ac:dyDescent="0.2"/>
    <row r="3" spans="4:32" ht="15.75" x14ac:dyDescent="0.2">
      <c r="E3" s="57" t="s">
        <v>231</v>
      </c>
    </row>
    <row r="4" spans="4:32" ht="18" x14ac:dyDescent="0.2">
      <c r="E4" s="53"/>
    </row>
    <row r="5" spans="4:32" x14ac:dyDescent="0.2">
      <c r="E5" s="54"/>
    </row>
    <row r="6" spans="4:32" x14ac:dyDescent="0.2">
      <c r="D6" s="5" t="s">
        <v>236</v>
      </c>
      <c r="E6" s="58"/>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row>
    <row r="7" spans="4:32" x14ac:dyDescent="0.2">
      <c r="Q7" s="55" t="s">
        <v>232</v>
      </c>
    </row>
    <row r="8" spans="4:32" x14ac:dyDescent="0.2">
      <c r="E8" s="59"/>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row>
    <row r="9" spans="4:32" x14ac:dyDescent="0.2">
      <c r="E9" s="56" t="s">
        <v>233</v>
      </c>
    </row>
    <row r="10" spans="4:32" x14ac:dyDescent="0.2">
      <c r="D10" s="54" t="s">
        <v>242</v>
      </c>
    </row>
    <row r="11" spans="4:32" x14ac:dyDescent="0.2">
      <c r="D11" s="58"/>
      <c r="E11" s="221"/>
      <c r="F11" s="221"/>
      <c r="G11" s="221"/>
      <c r="H11" s="221"/>
      <c r="I11" s="221" t="s">
        <v>243</v>
      </c>
      <c r="J11" s="221"/>
      <c r="K11" s="221"/>
      <c r="L11" s="221"/>
      <c r="M11" s="221"/>
      <c r="N11" s="221"/>
      <c r="O11" s="221"/>
      <c r="P11" s="221"/>
      <c r="Q11" s="221"/>
      <c r="R11" s="221"/>
      <c r="S11" s="221"/>
      <c r="T11" s="221"/>
      <c r="U11" s="221"/>
      <c r="V11" s="221"/>
      <c r="W11" s="221"/>
      <c r="X11" s="221"/>
      <c r="Y11" s="221"/>
      <c r="Z11" s="222"/>
      <c r="AA11" s="222"/>
      <c r="AB11" s="222"/>
      <c r="AC11" s="222"/>
      <c r="AD11" s="222"/>
      <c r="AE11" s="223" t="s">
        <v>244</v>
      </c>
      <c r="AF11" s="223"/>
    </row>
    <row r="12" spans="4:32" x14ac:dyDescent="0.2">
      <c r="D12" s="54" t="s">
        <v>237</v>
      </c>
    </row>
    <row r="13" spans="4:32" x14ac:dyDescent="0.2">
      <c r="D13" s="54" t="s">
        <v>238</v>
      </c>
    </row>
    <row r="14" spans="4:32" x14ac:dyDescent="0.2">
      <c r="D14" s="54" t="s">
        <v>239</v>
      </c>
    </row>
    <row r="15" spans="4:32" x14ac:dyDescent="0.2">
      <c r="D15" s="54" t="s">
        <v>241</v>
      </c>
    </row>
    <row r="16" spans="4:32" x14ac:dyDescent="0.2">
      <c r="D16" s="54" t="s">
        <v>240</v>
      </c>
    </row>
    <row r="17" spans="4:4" x14ac:dyDescent="0.2">
      <c r="D17" s="54"/>
    </row>
    <row r="18" spans="4:4" x14ac:dyDescent="0.2">
      <c r="D18" s="54" t="s">
        <v>572</v>
      </c>
    </row>
    <row r="19" spans="4:4" x14ac:dyDescent="0.2">
      <c r="D19" s="54" t="s">
        <v>573</v>
      </c>
    </row>
    <row r="20" spans="4:4" x14ac:dyDescent="0.2">
      <c r="D20" s="54" t="s">
        <v>574</v>
      </c>
    </row>
    <row r="21" spans="4:4" x14ac:dyDescent="0.2">
      <c r="D21" s="54"/>
    </row>
    <row r="22" spans="4:4" x14ac:dyDescent="0.2">
      <c r="D22" s="54" t="s">
        <v>245</v>
      </c>
    </row>
    <row r="23" spans="4:4" x14ac:dyDescent="0.2">
      <c r="D23" s="54" t="s">
        <v>246</v>
      </c>
    </row>
    <row r="24" spans="4:4" x14ac:dyDescent="0.2">
      <c r="D24" s="54" t="s">
        <v>247</v>
      </c>
    </row>
    <row r="25" spans="4:4" x14ac:dyDescent="0.2">
      <c r="D25" s="54" t="s">
        <v>234</v>
      </c>
    </row>
    <row r="26" spans="4:4" x14ac:dyDescent="0.2">
      <c r="D26" s="54" t="s">
        <v>235</v>
      </c>
    </row>
    <row r="27" spans="4:4" x14ac:dyDescent="0.2">
      <c r="D27" s="54" t="s">
        <v>248</v>
      </c>
    </row>
    <row r="28" spans="4:4" x14ac:dyDescent="0.2">
      <c r="D28" s="54" t="s">
        <v>249</v>
      </c>
    </row>
    <row r="29" spans="4:4" x14ac:dyDescent="0.2">
      <c r="D29" s="54" t="s">
        <v>250</v>
      </c>
    </row>
    <row r="37" spans="4:33" x14ac:dyDescent="0.2">
      <c r="D37" s="5" t="s">
        <v>251</v>
      </c>
    </row>
    <row r="38" spans="4:33" x14ac:dyDescent="0.2">
      <c r="D38" s="5" t="s">
        <v>252</v>
      </c>
      <c r="M38" s="221"/>
      <c r="N38" s="221"/>
      <c r="O38" s="221"/>
      <c r="P38" s="221"/>
      <c r="Q38" s="221"/>
      <c r="R38" s="221"/>
      <c r="S38" s="221"/>
      <c r="T38" s="221"/>
      <c r="U38" s="221"/>
      <c r="Y38" s="221"/>
      <c r="Z38" s="221"/>
      <c r="AA38" s="221"/>
      <c r="AB38" s="221"/>
      <c r="AC38" s="221"/>
      <c r="AD38" s="221"/>
      <c r="AE38" s="221"/>
      <c r="AF38" s="221"/>
      <c r="AG38" s="221"/>
    </row>
    <row r="39" spans="4:33" x14ac:dyDescent="0.2">
      <c r="P39" s="5" t="s">
        <v>253</v>
      </c>
      <c r="AC39" s="224" t="s">
        <v>254</v>
      </c>
    </row>
  </sheetData>
  <pageMargins left="0.70866141732283472" right="0.70866141732283472" top="0.74803149606299213" bottom="0.74803149606299213" header="0.31496062992125984" footer="0.31496062992125984"/>
  <pageSetup paperSize="9" scale="8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11"/>
  <dimension ref="A1:G41"/>
  <sheetViews>
    <sheetView topLeftCell="A7" zoomScale="70" zoomScaleNormal="70" workbookViewId="0">
      <selection activeCell="C1" sqref="C1:E1048576"/>
    </sheetView>
  </sheetViews>
  <sheetFormatPr defaultRowHeight="15" x14ac:dyDescent="0.25"/>
  <cols>
    <col min="1" max="1" width="67.28515625" customWidth="1"/>
    <col min="2" max="2" width="32" customWidth="1"/>
    <col min="3" max="3" width="42.42578125" hidden="1" customWidth="1"/>
    <col min="4" max="4" width="9.140625" hidden="1" customWidth="1"/>
    <col min="5" max="5" width="31.7109375" hidden="1" customWidth="1"/>
    <col min="7" max="7" width="0" hidden="1" customWidth="1"/>
    <col min="9" max="9" width="88.42578125" customWidth="1"/>
  </cols>
  <sheetData>
    <row r="1" spans="1:7" ht="18.75" x14ac:dyDescent="0.3">
      <c r="A1" s="80" t="s">
        <v>441</v>
      </c>
      <c r="B1" s="81" t="s">
        <v>442</v>
      </c>
      <c r="C1" s="98" t="s">
        <v>526</v>
      </c>
      <c r="D1" s="100" t="s">
        <v>527</v>
      </c>
      <c r="E1" s="100" t="s">
        <v>528</v>
      </c>
    </row>
    <row r="2" spans="1:7" x14ac:dyDescent="0.25">
      <c r="A2" t="s">
        <v>475</v>
      </c>
      <c r="B2" t="s">
        <v>447</v>
      </c>
      <c r="C2" t="b">
        <f ca="1">IFERROR(SEARCH(dhReverseText(РаботасОПФ[[#This Row],[Организационно-правовая форма (полностью)]]),dhReverseText(Оферта_Наименование)),FALSE())</f>
        <v>0</v>
      </c>
      <c r="D2" t="b">
        <f ca="1">IFERROR(SEARCH(dhReverseText(РаботасОПФ[[#This Row],[ОПФ (аббревиатура)]]),dhReverseText(ОсновнаяИнформация_СокрНаименование)),FALSE())</f>
        <v>0</v>
      </c>
      <c r="E2" t="b">
        <f ca="1">IFERROR(SEARCH(dhReverseText(РаботасОПФ[[#This Row],[ОПФ (аббревиатура)]]),dhReverseText(Оферта_Наименование)),FALSE())</f>
        <v>0</v>
      </c>
    </row>
    <row r="3" spans="1:7" x14ac:dyDescent="0.25">
      <c r="A3" t="s">
        <v>476</v>
      </c>
      <c r="B3" t="s">
        <v>448</v>
      </c>
      <c r="C3" t="b">
        <f ca="1">IFERROR(SEARCH(dhReverseText(РаботасОПФ[[#This Row],[Организационно-правовая форма (полностью)]]),dhReverseText(Оферта_Наименование)),FALSE())</f>
        <v>0</v>
      </c>
      <c r="D3" t="b">
        <f ca="1">IFERROR(SEARCH(dhReverseText(РаботасОПФ[[#This Row],[ОПФ (аббревиатура)]]),dhReverseText(ОсновнаяИнформация_СокрНаименование)),FALSE())</f>
        <v>0</v>
      </c>
      <c r="E3" t="b">
        <f ca="1">IFERROR(SEARCH(dhReverseText(РаботасОПФ[[#This Row],[ОПФ (аббревиатура)]]),dhReverseText(Оферта_Наименование)),FALSE())</f>
        <v>0</v>
      </c>
    </row>
    <row r="4" spans="1:7" x14ac:dyDescent="0.25">
      <c r="A4" t="s">
        <v>477</v>
      </c>
      <c r="B4" t="s">
        <v>449</v>
      </c>
      <c r="C4" t="b">
        <f ca="1">IFERROR(SEARCH(dhReverseText(РаботасОПФ[[#This Row],[Организационно-правовая форма (полностью)]]),dhReverseText(Оферта_Наименование)),FALSE())</f>
        <v>0</v>
      </c>
      <c r="D4" t="b">
        <f ca="1">IFERROR(SEARCH(dhReverseText(РаботасОПФ[[#This Row],[ОПФ (аббревиатура)]]),dhReverseText(ОсновнаяИнформация_СокрНаименование)),FALSE())</f>
        <v>0</v>
      </c>
      <c r="E4" t="b">
        <f ca="1">IFERROR(SEARCH(dhReverseText(РаботасОПФ[[#This Row],[ОПФ (аббревиатура)]]),dhReverseText(Оферта_Наименование)),FALSE())</f>
        <v>0</v>
      </c>
    </row>
    <row r="5" spans="1:7" x14ac:dyDescent="0.25">
      <c r="A5" t="s">
        <v>479</v>
      </c>
      <c r="B5" t="s">
        <v>478</v>
      </c>
      <c r="C5" t="b">
        <f ca="1">IFERROR(SEARCH(dhReverseText(РаботасОПФ[[#This Row],[Организационно-правовая форма (полностью)]]),dhReverseText(Оферта_Наименование)),FALSE())</f>
        <v>0</v>
      </c>
      <c r="D5" t="b">
        <f ca="1">IFERROR(SEARCH(dhReverseText(РаботасОПФ[[#This Row],[ОПФ (аббревиатура)]]),dhReverseText(ОсновнаяИнформация_СокрНаименование)),FALSE())</f>
        <v>0</v>
      </c>
      <c r="E5" t="b">
        <f ca="1">IFERROR(SEARCH(dhReverseText(РаботасОПФ[[#This Row],[ОПФ (аббревиатура)]]),dhReverseText(Оферта_Наименование)),FALSE())</f>
        <v>0</v>
      </c>
    </row>
    <row r="6" spans="1:7" x14ac:dyDescent="0.25">
      <c r="A6" t="s">
        <v>529</v>
      </c>
      <c r="B6" t="s">
        <v>536</v>
      </c>
      <c r="C6" t="b">
        <f ca="1">IFERROR(SEARCH(dhReverseText(РаботасОПФ[[#This Row],[Организационно-правовая форма (полностью)]]),dhReverseText(Оферта_Наименование)),FALSE())</f>
        <v>0</v>
      </c>
      <c r="D6" t="b">
        <f ca="1">IFERROR(SEARCH(dhReverseText(РаботасОПФ[[#This Row],[ОПФ (аббревиатура)]]),dhReverseText(ОсновнаяИнформация_СокрНаименование)),FALSE())</f>
        <v>0</v>
      </c>
      <c r="E6" t="b">
        <f ca="1">IFERROR(SEARCH(dhReverseText(РаботасОПФ[[#This Row],[ОПФ (аббревиатура)]]),dhReverseText(Оферта_Наименование)),FALSE())</f>
        <v>0</v>
      </c>
    </row>
    <row r="7" spans="1:7" x14ac:dyDescent="0.25">
      <c r="A7" t="s">
        <v>480</v>
      </c>
      <c r="B7" t="s">
        <v>450</v>
      </c>
      <c r="C7" t="b">
        <f ca="1">IFERROR(SEARCH(dhReverseText(РаботасОПФ[[#This Row],[Организационно-правовая форма (полностью)]]),dhReverseText(Оферта_Наименование)),FALSE())</f>
        <v>0</v>
      </c>
      <c r="D7" t="b">
        <f ca="1">IFERROR(SEARCH(dhReverseText(РаботасОПФ[[#This Row],[ОПФ (аббревиатура)]]),dhReverseText(ОсновнаяИнформация_СокрНаименование)),FALSE())</f>
        <v>0</v>
      </c>
      <c r="E7" t="b">
        <f ca="1">IFERROR(SEARCH(dhReverseText(РаботасОПФ[[#This Row],[ОПФ (аббревиатура)]]),dhReverseText(Оферта_Наименование)),FALSE())</f>
        <v>0</v>
      </c>
    </row>
    <row r="8" spans="1:7" x14ac:dyDescent="0.25">
      <c r="A8" t="s">
        <v>446</v>
      </c>
      <c r="B8" t="s">
        <v>451</v>
      </c>
      <c r="C8" t="b">
        <f ca="1">IFERROR(SEARCH(dhReverseText(РаботасОПФ[[#This Row],[Организационно-правовая форма (полностью)]]),dhReverseText(Оферта_Наименование)),FALSE())</f>
        <v>0</v>
      </c>
      <c r="D8" t="b">
        <f ca="1">IFERROR(SEARCH(dhReverseText(РаботасОПФ[[#This Row],[ОПФ (аббревиатура)]]),dhReverseText(ОсновнаяИнформация_СокрНаименование)),FALSE())</f>
        <v>0</v>
      </c>
      <c r="E8" t="b">
        <f ca="1">IFERROR(SEARCH(dhReverseText(РаботасОПФ[[#This Row],[ОПФ (аббревиатура)]]),dhReverseText(Оферта_Наименование)),FALSE())</f>
        <v>0</v>
      </c>
    </row>
    <row r="9" spans="1:7" x14ac:dyDescent="0.25">
      <c r="A9" t="s">
        <v>444</v>
      </c>
      <c r="B9" t="s">
        <v>452</v>
      </c>
      <c r="C9" t="b">
        <f ca="1">IFERROR(SEARCH(dhReverseText(РаботасОПФ[[#This Row],[Организационно-правовая форма (полностью)]]),dhReverseText(Оферта_Наименование)),FALSE())</f>
        <v>0</v>
      </c>
      <c r="D9" t="b">
        <f ca="1">IFERROR(SEARCH(dhReverseText(РаботасОПФ[[#This Row],[ОПФ (аббревиатура)]]),dhReverseText(ОсновнаяИнформация_СокрНаименование)),FALSE())</f>
        <v>0</v>
      </c>
      <c r="E9" t="b">
        <f ca="1">IFERROR(SEARCH(dhReverseText(РаботасОПФ[[#This Row],[ОПФ (аббревиатура)]]),dhReverseText(Оферта_Наименование)),FALSE())</f>
        <v>0</v>
      </c>
    </row>
    <row r="10" spans="1:7" x14ac:dyDescent="0.25">
      <c r="A10" t="s">
        <v>481</v>
      </c>
      <c r="B10" t="s">
        <v>453</v>
      </c>
      <c r="C10" t="b">
        <f ca="1">IFERROR(SEARCH(dhReverseText(РаботасОПФ[[#This Row],[Организационно-правовая форма (полностью)]]),dhReverseText(Оферта_Наименование)),FALSE())</f>
        <v>0</v>
      </c>
      <c r="D10" t="b">
        <f ca="1">IFERROR(SEARCH(dhReverseText(РаботасОПФ[[#This Row],[ОПФ (аббревиатура)]]),dhReverseText(ОсновнаяИнформация_СокрНаименование)),FALSE())</f>
        <v>0</v>
      </c>
      <c r="E10" t="b">
        <f ca="1">IFERROR(SEARCH(dhReverseText(РаботасОПФ[[#This Row],[ОПФ (аббревиатура)]]),dhReverseText(Оферта_Наименование)),FALSE())</f>
        <v>0</v>
      </c>
    </row>
    <row r="11" spans="1:7" x14ac:dyDescent="0.25">
      <c r="A11" t="s">
        <v>482</v>
      </c>
      <c r="B11" t="s">
        <v>454</v>
      </c>
      <c r="C11" t="b">
        <f ca="1">IFERROR(SEARCH(dhReverseText(РаботасОПФ[[#This Row],[Организационно-правовая форма (полностью)]]),dhReverseText(Оферта_Наименование)),FALSE())</f>
        <v>0</v>
      </c>
      <c r="D11" t="b">
        <f ca="1">IFERROR(SEARCH(dhReverseText(РаботасОПФ[[#This Row],[ОПФ (аббревиатура)]]),dhReverseText(ОсновнаяИнформация_СокрНаименование)),FALSE())</f>
        <v>0</v>
      </c>
      <c r="E11" t="b">
        <f ca="1">IFERROR(SEARCH(dhReverseText(РаботасОПФ[[#This Row],[ОПФ (аббревиатура)]]),dhReverseText(Оферта_Наименование)),FALSE())</f>
        <v>0</v>
      </c>
    </row>
    <row r="12" spans="1:7" x14ac:dyDescent="0.25">
      <c r="A12" t="s">
        <v>483</v>
      </c>
      <c r="B12" t="s">
        <v>455</v>
      </c>
      <c r="C12" t="b">
        <f ca="1">IFERROR(SEARCH(dhReverseText(РаботасОПФ[[#This Row],[Организационно-правовая форма (полностью)]]),dhReverseText(Оферта_Наименование)),FALSE())</f>
        <v>0</v>
      </c>
      <c r="D12" t="b">
        <f ca="1">IFERROR(SEARCH(dhReverseText(РаботасОПФ[[#This Row],[ОПФ (аббревиатура)]]),dhReverseText(ОсновнаяИнформация_СокрНаименование)),FALSE())</f>
        <v>0</v>
      </c>
      <c r="E12" t="b">
        <f ca="1">IFERROR(SEARCH(dhReverseText(РаботасОПФ[[#This Row],[ОПФ (аббревиатура)]]),dhReverseText(Оферта_Наименование)),FALSE())</f>
        <v>0</v>
      </c>
    </row>
    <row r="13" spans="1:7" x14ac:dyDescent="0.25">
      <c r="A13" t="s">
        <v>445</v>
      </c>
      <c r="B13" t="s">
        <v>456</v>
      </c>
      <c r="C13" t="b">
        <f ca="1">IFERROR(SEARCH(dhReverseText(РаботасОПФ[[#This Row],[Организационно-правовая форма (полностью)]]),dhReverseText(Оферта_Наименование)),FALSE())</f>
        <v>0</v>
      </c>
      <c r="D13" t="b">
        <f ca="1">IFERROR(SEARCH(dhReverseText(РаботасОПФ[[#This Row],[ОПФ (аббревиатура)]]),dhReverseText(ОсновнаяИнформация_СокрНаименование)),FALSE())</f>
        <v>0</v>
      </c>
      <c r="E13" t="b">
        <f ca="1">IFERROR(SEARCH(dhReverseText(РаботасОПФ[[#This Row],[ОПФ (аббревиатура)]]),dhReverseText(Оферта_Наименование)),FALSE())</f>
        <v>0</v>
      </c>
    </row>
    <row r="14" spans="1:7" x14ac:dyDescent="0.25">
      <c r="A14" t="s">
        <v>484</v>
      </c>
      <c r="B14" t="s">
        <v>457</v>
      </c>
      <c r="C14" t="b">
        <f ca="1">IFERROR(SEARCH(dhReverseText(РаботасОПФ[[#This Row],[Организационно-правовая форма (полностью)]]),dhReverseText(Оферта_Наименование)),FALSE())</f>
        <v>0</v>
      </c>
      <c r="D14" t="b">
        <f ca="1">IFERROR(SEARCH(dhReverseText(РаботасОПФ[[#This Row],[ОПФ (аббревиатура)]]),dhReverseText(ОсновнаяИнформация_СокрНаименование)),FALSE())</f>
        <v>0</v>
      </c>
      <c r="E14" s="99" t="b">
        <f ca="1">IFERROR(SEARCH(dhReverseText(РаботасОПФ[[#This Row],[ОПФ (аббревиатура)]]),dhReverseText(Оферта_Наименование)),FALSE())</f>
        <v>0</v>
      </c>
      <c r="G14" t="s">
        <v>525</v>
      </c>
    </row>
    <row r="15" spans="1:7" x14ac:dyDescent="0.25">
      <c r="A15" t="s">
        <v>485</v>
      </c>
      <c r="B15" t="s">
        <v>458</v>
      </c>
      <c r="C15" t="b">
        <f ca="1">IFERROR(SEARCH(dhReverseText(РаботасОПФ[[#This Row],[Организационно-правовая форма (полностью)]]),dhReverseText(Оферта_Наименование)),FALSE())</f>
        <v>0</v>
      </c>
      <c r="D15" t="b">
        <f ca="1">IFERROR(SEARCH(dhReverseText(РаботасОПФ[[#This Row],[ОПФ (аббревиатура)]]),dhReverseText(ОсновнаяИнформация_СокрНаименование)),FALSE())</f>
        <v>0</v>
      </c>
      <c r="E15" t="b">
        <f ca="1">IFERROR(SEARCH(dhReverseText(РаботасОПФ[[#This Row],[ОПФ (аббревиатура)]]),dhReverseText(Оферта_Наименование)),FALSE())</f>
        <v>0</v>
      </c>
    </row>
    <row r="16" spans="1:7" x14ac:dyDescent="0.25">
      <c r="A16" t="s">
        <v>486</v>
      </c>
      <c r="B16" t="s">
        <v>459</v>
      </c>
      <c r="C16" t="b">
        <f ca="1">IFERROR(SEARCH(dhReverseText(РаботасОПФ[[#This Row],[Организационно-правовая форма (полностью)]]),dhReverseText(Оферта_Наименование)),FALSE())</f>
        <v>0</v>
      </c>
      <c r="D16" t="b">
        <f ca="1">IFERROR(SEARCH(dhReverseText(РаботасОПФ[[#This Row],[ОПФ (аббревиатура)]]),dhReverseText(ОсновнаяИнформация_СокрНаименование)),FALSE())</f>
        <v>0</v>
      </c>
      <c r="E16" t="b">
        <f ca="1">IFERROR(SEARCH(dhReverseText(РаботасОПФ[[#This Row],[ОПФ (аббревиатура)]]),dhReverseText(Оферта_Наименование)),FALSE())</f>
        <v>0</v>
      </c>
    </row>
    <row r="17" spans="1:5" x14ac:dyDescent="0.25">
      <c r="A17" t="s">
        <v>487</v>
      </c>
      <c r="B17" t="s">
        <v>460</v>
      </c>
      <c r="C17" t="b">
        <f ca="1">IFERROR(SEARCH(dhReverseText(РаботасОПФ[[#This Row],[Организационно-правовая форма (полностью)]]),dhReverseText(Оферта_Наименование)),FALSE())</f>
        <v>0</v>
      </c>
      <c r="D17" t="b">
        <f ca="1">IFERROR(SEARCH(dhReverseText(РаботасОПФ[[#This Row],[ОПФ (аббревиатура)]]),dhReverseText(ОсновнаяИнформация_СокрНаименование)),FALSE())</f>
        <v>0</v>
      </c>
      <c r="E17" t="b">
        <f ca="1">IFERROR(SEARCH(dhReverseText(РаботасОПФ[[#This Row],[ОПФ (аббревиатура)]]),dhReverseText(Оферта_Наименование)),FALSE())</f>
        <v>0</v>
      </c>
    </row>
    <row r="18" spans="1:5" x14ac:dyDescent="0.25">
      <c r="A18" t="s">
        <v>440</v>
      </c>
      <c r="B18" t="s">
        <v>461</v>
      </c>
      <c r="C18" t="b">
        <f ca="1">IFERROR(SEARCH(dhReverseText(РаботасОПФ[[#This Row],[Организационно-правовая форма (полностью)]]),dhReverseText(Оферта_Наименование)),FALSE())</f>
        <v>0</v>
      </c>
      <c r="D18" t="b">
        <f ca="1">IFERROR(SEARCH(dhReverseText(РаботасОПФ[[#This Row],[ОПФ (аббревиатура)]]),dhReverseText(ОсновнаяИнформация_СокрНаименование)),FALSE())</f>
        <v>0</v>
      </c>
      <c r="E18" t="b">
        <f ca="1">IFERROR(SEARCH(dhReverseText(РаботасОПФ[[#This Row],[ОПФ (аббревиатура)]]),dhReverseText(Оферта_Наименование)),FALSE())</f>
        <v>0</v>
      </c>
    </row>
    <row r="19" spans="1:5" x14ac:dyDescent="0.25">
      <c r="A19" t="s">
        <v>443</v>
      </c>
      <c r="B19" t="s">
        <v>462</v>
      </c>
      <c r="C19" t="b">
        <f ca="1">IFERROR(SEARCH(dhReverseText(РаботасОПФ[[#This Row],[Организационно-правовая форма (полностью)]]),dhReverseText(Оферта_Наименование)),FALSE())</f>
        <v>0</v>
      </c>
      <c r="D19" t="b">
        <f ca="1">IFERROR(SEARCH(dhReverseText(РаботасОПФ[[#This Row],[ОПФ (аббревиатура)]]),dhReverseText(ОсновнаяИнформация_СокрНаименование)),FALSE())</f>
        <v>0</v>
      </c>
      <c r="E19" t="b">
        <f ca="1">IFERROR(SEARCH(dhReverseText(РаботасОПФ[[#This Row],[ОПФ (аббревиатура)]]),dhReverseText(Оферта_Наименование)),FALSE())</f>
        <v>0</v>
      </c>
    </row>
    <row r="20" spans="1:5" x14ac:dyDescent="0.25">
      <c r="A20" t="s">
        <v>530</v>
      </c>
      <c r="B20" t="s">
        <v>531</v>
      </c>
      <c r="C20" t="b">
        <f ca="1">IFERROR(SEARCH(dhReverseText(РаботасОПФ[[#This Row],[Организационно-правовая форма (полностью)]]),dhReverseText(Оферта_Наименование)),FALSE())</f>
        <v>0</v>
      </c>
      <c r="D20" t="b">
        <f ca="1">IFERROR(SEARCH(dhReverseText(РаботасОПФ[[#This Row],[ОПФ (аббревиатура)]]),dhReverseText(ОсновнаяИнформация_СокрНаименование)),FALSE())</f>
        <v>0</v>
      </c>
      <c r="E20" t="b">
        <f ca="1">IFERROR(SEARCH(dhReverseText(РаботасОПФ[[#This Row],[ОПФ (аббревиатура)]]),dhReverseText(Оферта_Наименование)),FALSE())</f>
        <v>0</v>
      </c>
    </row>
    <row r="21" spans="1:5" x14ac:dyDescent="0.25">
      <c r="A21" t="s">
        <v>488</v>
      </c>
      <c r="B21" t="s">
        <v>463</v>
      </c>
      <c r="C21" t="b">
        <f ca="1">IFERROR(SEARCH(dhReverseText(РаботасОПФ[[#This Row],[Организационно-правовая форма (полностью)]]),dhReverseText(Оферта_Наименование)),FALSE())</f>
        <v>0</v>
      </c>
      <c r="D21" t="b">
        <f ca="1">IFERROR(SEARCH(dhReverseText(РаботасОПФ[[#This Row],[ОПФ (аббревиатура)]]),dhReverseText(ОсновнаяИнформация_СокрНаименование)),FALSE())</f>
        <v>0</v>
      </c>
      <c r="E21" t="b">
        <f ca="1">IFERROR(SEARCH(dhReverseText(РаботасОПФ[[#This Row],[ОПФ (аббревиатура)]]),dhReverseText(Оферта_Наименование)),FALSE())</f>
        <v>0</v>
      </c>
    </row>
    <row r="22" spans="1:5" x14ac:dyDescent="0.25">
      <c r="A22" t="s">
        <v>532</v>
      </c>
      <c r="B22" t="s">
        <v>533</v>
      </c>
      <c r="C22" t="b">
        <f ca="1">IFERROR(SEARCH(dhReverseText(РаботасОПФ[[#This Row],[Организационно-правовая форма (полностью)]]),dhReverseText(Оферта_Наименование)),FALSE())</f>
        <v>0</v>
      </c>
      <c r="D22" t="b">
        <f ca="1">IFERROR(SEARCH(dhReverseText(РаботасОПФ[[#This Row],[ОПФ (аббревиатура)]]),dhReverseText(ОсновнаяИнформация_СокрНаименование)),FALSE())</f>
        <v>0</v>
      </c>
      <c r="E22" t="b">
        <f ca="1">IFERROR(SEARCH(dhReverseText(РаботасОПФ[[#This Row],[ОПФ (аббревиатура)]]),dhReverseText(Оферта_Наименование)),FALSE())</f>
        <v>0</v>
      </c>
    </row>
    <row r="23" spans="1:5" x14ac:dyDescent="0.25">
      <c r="A23" t="s">
        <v>489</v>
      </c>
      <c r="B23" t="s">
        <v>464</v>
      </c>
      <c r="C23" t="b">
        <f ca="1">IFERROR(SEARCH(dhReverseText(РаботасОПФ[[#This Row],[Организационно-правовая форма (полностью)]]),dhReverseText(Оферта_Наименование)),FALSE())</f>
        <v>0</v>
      </c>
      <c r="D23" t="b">
        <f ca="1">IFERROR(SEARCH(dhReverseText(РаботасОПФ[[#This Row],[ОПФ (аббревиатура)]]),dhReverseText(ОсновнаяИнформация_СокрНаименование)),FALSE())</f>
        <v>0</v>
      </c>
      <c r="E23" t="b">
        <f ca="1">IFERROR(SEARCH(dhReverseText(РаботасОПФ[[#This Row],[ОПФ (аббревиатура)]]),dhReverseText(Оферта_Наименование)),FALSE())</f>
        <v>0</v>
      </c>
    </row>
    <row r="24" spans="1:5" x14ac:dyDescent="0.25">
      <c r="A24" t="s">
        <v>490</v>
      </c>
      <c r="B24" t="s">
        <v>465</v>
      </c>
      <c r="C24" t="b">
        <f ca="1">IFERROR(SEARCH(dhReverseText(РаботасОПФ[[#This Row],[Организационно-правовая форма (полностью)]]),dhReverseText(Оферта_Наименование)),FALSE())</f>
        <v>0</v>
      </c>
      <c r="D24" t="b">
        <f ca="1">IFERROR(SEARCH(dhReverseText(РаботасОПФ[[#This Row],[ОПФ (аббревиатура)]]),dhReverseText(ОсновнаяИнформация_СокрНаименование)),FALSE())</f>
        <v>0</v>
      </c>
      <c r="E24" t="b">
        <f ca="1">IFERROR(SEARCH(dhReverseText(РаботасОПФ[[#This Row],[ОПФ (аббревиатура)]]),dhReverseText(Оферта_Наименование)),FALSE())</f>
        <v>0</v>
      </c>
    </row>
    <row r="25" spans="1:5" x14ac:dyDescent="0.25">
      <c r="A25" t="s">
        <v>491</v>
      </c>
      <c r="B25" t="s">
        <v>466</v>
      </c>
      <c r="C25" t="b">
        <f ca="1">IFERROR(SEARCH(dhReverseText(РаботасОПФ[[#This Row],[Организационно-правовая форма (полностью)]]),dhReverseText(Оферта_Наименование)),FALSE())</f>
        <v>0</v>
      </c>
      <c r="D25" t="b">
        <f ca="1">IFERROR(SEARCH(dhReverseText(РаботасОПФ[[#This Row],[ОПФ (аббревиатура)]]),dhReverseText(ОсновнаяИнформация_СокрНаименование)),FALSE())</f>
        <v>0</v>
      </c>
      <c r="E25" t="b">
        <f ca="1">IFERROR(SEARCH(dhReverseText(РаботасОПФ[[#This Row],[ОПФ (аббревиатура)]]),dhReverseText(Оферта_Наименование)),FALSE())</f>
        <v>0</v>
      </c>
    </row>
    <row r="26" spans="1:5" x14ac:dyDescent="0.25">
      <c r="A26" t="s">
        <v>492</v>
      </c>
      <c r="B26" t="s">
        <v>493</v>
      </c>
      <c r="C26" t="b">
        <f ca="1">IFERROR(SEARCH(dhReverseText(РаботасОПФ[[#This Row],[Организационно-правовая форма (полностью)]]),dhReverseText(Оферта_Наименование)),FALSE())</f>
        <v>0</v>
      </c>
      <c r="D26" t="b">
        <f ca="1">IFERROR(SEARCH(dhReverseText(РаботасОПФ[[#This Row],[ОПФ (аббревиатура)]]),dhReverseText(ОсновнаяИнформация_СокрНаименование)),FALSE())</f>
        <v>0</v>
      </c>
      <c r="E26" t="b">
        <f ca="1">IFERROR(SEARCH(dhReverseText(РаботасОПФ[[#This Row],[ОПФ (аббревиатура)]]),dhReverseText(Оферта_Наименование)),FALSE())</f>
        <v>0</v>
      </c>
    </row>
    <row r="27" spans="1:5" x14ac:dyDescent="0.25">
      <c r="A27" t="s">
        <v>534</v>
      </c>
      <c r="B27" t="s">
        <v>535</v>
      </c>
      <c r="C27" t="b">
        <f ca="1">IFERROR(SEARCH(dhReverseText(РаботасОПФ[[#This Row],[Организационно-правовая форма (полностью)]]),dhReverseText(Оферта_Наименование)),FALSE())</f>
        <v>0</v>
      </c>
      <c r="D27" t="b">
        <f ca="1">IFERROR(SEARCH(dhReverseText(РаботасОПФ[[#This Row],[ОПФ (аббревиатура)]]),dhReverseText(ОсновнаяИнформация_СокрНаименование)),FALSE())</f>
        <v>0</v>
      </c>
      <c r="E27" t="b">
        <f ca="1">IFERROR(SEARCH(dhReverseText(РаботасОПФ[[#This Row],[ОПФ (аббревиатура)]]),dhReverseText(Оферта_Наименование)),FALSE())</f>
        <v>0</v>
      </c>
    </row>
    <row r="28" spans="1:5" x14ac:dyDescent="0.25">
      <c r="A28" t="s">
        <v>494</v>
      </c>
      <c r="B28" t="s">
        <v>467</v>
      </c>
      <c r="C28" t="b">
        <f ca="1">IFERROR(SEARCH(dhReverseText(РаботасОПФ[[#This Row],[Организационно-правовая форма (полностью)]]),dhReverseText(Оферта_Наименование)),FALSE())</f>
        <v>0</v>
      </c>
      <c r="D28" t="b">
        <f ca="1">IFERROR(SEARCH(dhReverseText(РаботасОПФ[[#This Row],[ОПФ (аббревиатура)]]),dhReverseText(ОсновнаяИнформация_СокрНаименование)),FALSE())</f>
        <v>0</v>
      </c>
      <c r="E28" t="b">
        <f ca="1">IFERROR(SEARCH(dhReverseText(РаботасОПФ[[#This Row],[ОПФ (аббревиатура)]]),dhReverseText(Оферта_Наименование)),FALSE())</f>
        <v>0</v>
      </c>
    </row>
    <row r="29" spans="1:5" x14ac:dyDescent="0.25">
      <c r="A29" t="s">
        <v>495</v>
      </c>
      <c r="B29" t="s">
        <v>468</v>
      </c>
      <c r="C29" t="b">
        <f ca="1">IFERROR(SEARCH(dhReverseText(РаботасОПФ[[#This Row],[Организационно-правовая форма (полностью)]]),dhReverseText(Оферта_Наименование)),FALSE())</f>
        <v>0</v>
      </c>
      <c r="D29" t="b">
        <f ca="1">IFERROR(SEARCH(dhReverseText(РаботасОПФ[[#This Row],[ОПФ (аббревиатура)]]),dhReverseText(ОсновнаяИнформация_СокрНаименование)),FALSE())</f>
        <v>0</v>
      </c>
      <c r="E29" t="b">
        <f ca="1">IFERROR(SEARCH(dhReverseText(РаботасОПФ[[#This Row],[ОПФ (аббревиатура)]]),dhReverseText(Оферта_Наименование)),FALSE())</f>
        <v>0</v>
      </c>
    </row>
    <row r="30" spans="1:5" x14ac:dyDescent="0.25">
      <c r="A30" t="s">
        <v>496</v>
      </c>
      <c r="B30" t="s">
        <v>469</v>
      </c>
      <c r="C30" t="b">
        <f ca="1">IFERROR(SEARCH(dhReverseText(РаботасОПФ[[#This Row],[Организационно-правовая форма (полностью)]]),dhReverseText(Оферта_Наименование)),FALSE())</f>
        <v>0</v>
      </c>
      <c r="D30" t="b">
        <f ca="1">IFERROR(SEARCH(dhReverseText(РаботасОПФ[[#This Row],[ОПФ (аббревиатура)]]),dhReverseText(ОсновнаяИнформация_СокрНаименование)),FALSE())</f>
        <v>0</v>
      </c>
      <c r="E30" t="b">
        <f ca="1">IFERROR(SEARCH(dhReverseText(РаботасОПФ[[#This Row],[ОПФ (аббревиатура)]]),dhReverseText(Оферта_Наименование)),FALSE())</f>
        <v>0</v>
      </c>
    </row>
    <row r="31" spans="1:5" x14ac:dyDescent="0.25">
      <c r="A31" t="s">
        <v>497</v>
      </c>
      <c r="B31" t="s">
        <v>470</v>
      </c>
      <c r="C31" t="b">
        <f ca="1">IFERROR(SEARCH(dhReverseText(РаботасОПФ[[#This Row],[Организационно-правовая форма (полностью)]]),dhReverseText(Оферта_Наименование)),FALSE())</f>
        <v>0</v>
      </c>
      <c r="D31" t="b">
        <f ca="1">IFERROR(SEARCH(dhReverseText(РаботасОПФ[[#This Row],[ОПФ (аббревиатура)]]),dhReverseText(ОсновнаяИнформация_СокрНаименование)),FALSE())</f>
        <v>0</v>
      </c>
      <c r="E31" t="b">
        <f ca="1">IFERROR(SEARCH(dhReverseText(РаботасОПФ[[#This Row],[ОПФ (аббревиатура)]]),dhReverseText(Оферта_Наименование)),FALSE())</f>
        <v>0</v>
      </c>
    </row>
    <row r="32" spans="1:5" x14ac:dyDescent="0.25">
      <c r="A32" t="s">
        <v>498</v>
      </c>
      <c r="B32" t="s">
        <v>471</v>
      </c>
      <c r="C32" s="79" t="b">
        <f ca="1">IFERROR(SEARCH(dhReverseText(РаботасОПФ[[#This Row],[Организационно-правовая форма (полностью)]]),dhReverseText(Оферта_Наименование)),FALSE())</f>
        <v>0</v>
      </c>
      <c r="D32" s="79" t="b">
        <f ca="1">IFERROR(SEARCH(dhReverseText(РаботасОПФ[[#This Row],[ОПФ (аббревиатура)]]),dhReverseText(ОсновнаяИнформация_СокрНаименование)),FALSE())</f>
        <v>0</v>
      </c>
      <c r="E32" s="79" t="b">
        <f ca="1">IFERROR(SEARCH(dhReverseText(РаботасОПФ[[#This Row],[ОПФ (аббревиатура)]]),dhReverseText(Оферта_Наименование)),FALSE())</f>
        <v>0</v>
      </c>
    </row>
    <row r="33" spans="1:5" x14ac:dyDescent="0.25">
      <c r="A33" t="s">
        <v>499</v>
      </c>
      <c r="B33" t="s">
        <v>472</v>
      </c>
      <c r="C33" s="79" t="b">
        <f ca="1">IFERROR(SEARCH(dhReverseText(РаботасОПФ[[#This Row],[Организационно-правовая форма (полностью)]]),dhReverseText(Оферта_Наименование)),FALSE())</f>
        <v>0</v>
      </c>
      <c r="D33" s="79" t="b">
        <f ca="1">IFERROR(SEARCH(dhReverseText(РаботасОПФ[[#This Row],[ОПФ (аббревиатура)]]),dhReverseText(ОсновнаяИнформация_СокрНаименование)),FALSE())</f>
        <v>0</v>
      </c>
      <c r="E33" s="79" t="b">
        <f ca="1">IFERROR(SEARCH(dhReverseText(РаботасОПФ[[#This Row],[ОПФ (аббревиатура)]]),dhReverseText(Оферта_Наименование)),FALSE())</f>
        <v>0</v>
      </c>
    </row>
    <row r="34" spans="1:5" x14ac:dyDescent="0.25">
      <c r="A34" t="s">
        <v>500</v>
      </c>
      <c r="B34" t="s">
        <v>473</v>
      </c>
      <c r="C34" s="79" t="b">
        <f ca="1">IFERROR(SEARCH(dhReverseText(РаботасОПФ[[#This Row],[Организационно-правовая форма (полностью)]]),dhReverseText(Оферта_Наименование)),FALSE())</f>
        <v>0</v>
      </c>
      <c r="D34" s="79" t="b">
        <f ca="1">IFERROR(SEARCH(dhReverseText(РаботасОПФ[[#This Row],[ОПФ (аббревиатура)]]),dhReverseText(ОсновнаяИнформация_СокрНаименование)),FALSE())</f>
        <v>0</v>
      </c>
      <c r="E34" s="79" t="b">
        <f ca="1">IFERROR(SEARCH(dhReverseText(РаботасОПФ[[#This Row],[ОПФ (аббревиатура)]]),dhReverseText(Оферта_Наименование)),FALSE())</f>
        <v>0</v>
      </c>
    </row>
    <row r="35" spans="1:5" x14ac:dyDescent="0.25">
      <c r="A35" t="s">
        <v>501</v>
      </c>
      <c r="B35" t="s">
        <v>474</v>
      </c>
      <c r="C35" s="79" t="b">
        <f ca="1">IFERROR(SEARCH(dhReverseText(РаботасОПФ[[#This Row],[Организационно-правовая форма (полностью)]]),dhReverseText(Оферта_Наименование)),FALSE())</f>
        <v>0</v>
      </c>
      <c r="D35" s="79" t="b">
        <f ca="1">IFERROR(SEARCH(dhReverseText(РаботасОПФ[[#This Row],[ОПФ (аббревиатура)]]),dhReverseText(ОсновнаяИнформация_СокрНаименование)),FALSE())</f>
        <v>0</v>
      </c>
      <c r="E35" s="79" t="b">
        <f ca="1">IFERROR(SEARCH(dhReverseText(РаботасОПФ[[#This Row],[ОПФ (аббревиатура)]]),dhReverseText(Оферта_Наименование)),FALSE())</f>
        <v>0</v>
      </c>
    </row>
    <row r="40" spans="1:5" ht="14.25" customHeight="1" x14ac:dyDescent="0.25">
      <c r="A40" s="101"/>
      <c r="B40" s="102"/>
    </row>
    <row r="41" spans="1:5" ht="16.5" customHeight="1" x14ac:dyDescent="0.25">
      <c r="A41" s="103"/>
      <c r="B41" s="104"/>
    </row>
  </sheetData>
  <sheetProtection algorithmName="SHA-512" hashValue="hXKgTSZIMhE0iU8NTUae8/bZvXhVg9W96CeliRlUgEctc1TdhiVkSF1z2TbC0qVc036wPYJRalX2p8wrrtlUpg==" saltValue="oVjgtDvvUELEBSJ+jZOXNA==" spinCount="100000" sheet="1" objects="1" scenarios="1"/>
  <pageMargins left="0.7" right="0.7" top="0.75" bottom="0.75" header="0.3" footer="0.3"/>
  <pageSetup paperSize="9"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11">
    <tabColor theme="1"/>
    <pageSetUpPr fitToPage="1"/>
  </sheetPr>
  <dimension ref="A1:T2"/>
  <sheetViews>
    <sheetView topLeftCell="L1" zoomScale="70" zoomScaleNormal="70" workbookViewId="0">
      <selection activeCell="O2" sqref="O2"/>
    </sheetView>
  </sheetViews>
  <sheetFormatPr defaultRowHeight="15" x14ac:dyDescent="0.2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x14ac:dyDescent="0.25">
      <c r="A1" s="1" t="s">
        <v>91</v>
      </c>
      <c r="B1" s="1" t="s">
        <v>72</v>
      </c>
      <c r="C1" s="1" t="s">
        <v>4</v>
      </c>
      <c r="D1" s="1" t="s">
        <v>5</v>
      </c>
      <c r="E1" s="1" t="s">
        <v>213</v>
      </c>
      <c r="F1" s="1" t="s">
        <v>130</v>
      </c>
      <c r="G1" s="1" t="s">
        <v>215</v>
      </c>
      <c r="H1" t="s">
        <v>212</v>
      </c>
      <c r="I1" s="1" t="s">
        <v>214</v>
      </c>
      <c r="J1" s="1" t="s">
        <v>171</v>
      </c>
      <c r="K1" s="1" t="s">
        <v>172</v>
      </c>
      <c r="L1" s="1" t="s">
        <v>131</v>
      </c>
      <c r="M1" s="1" t="s">
        <v>88</v>
      </c>
      <c r="N1" s="1" t="s">
        <v>187</v>
      </c>
      <c r="O1" s="1" t="s">
        <v>224</v>
      </c>
      <c r="P1" s="1" t="s">
        <v>193</v>
      </c>
      <c r="Q1" s="1" t="s">
        <v>194</v>
      </c>
      <c r="R1" s="1" t="s">
        <v>188</v>
      </c>
      <c r="S1" s="1" t="s">
        <v>189</v>
      </c>
      <c r="T1" s="1" t="s">
        <v>190</v>
      </c>
    </row>
    <row r="2" spans="1:20" x14ac:dyDescent="0.25">
      <c r="A2" s="3" t="str">
        <f>Идентификация[[#This Row],[IDa]]</f>
        <v xml:space="preserve">- - </v>
      </c>
      <c r="B2" s="3" t="str">
        <f>ОсновнаяИнформация_НаименованиеУчастника</f>
        <v xml:space="preserve"> </v>
      </c>
      <c r="C2" s="3" t="str">
        <f>ОсновнаяИнформация_ИННУчастника</f>
        <v xml:space="preserve"> </v>
      </c>
      <c r="D2" s="3" t="str">
        <f>ОсновнаяИнформация_КППУчастника</f>
        <v xml:space="preserve"> </v>
      </c>
      <c r="E2" s="3" t="e">
        <f>ОсновнаяИнформация_ГородМестонахождения</f>
        <v>#REF!</v>
      </c>
      <c r="F2" s="3">
        <f>Анкета!D32</f>
        <v>0</v>
      </c>
      <c r="G2" s="3">
        <f>Анкета!D34</f>
        <v>0</v>
      </c>
      <c r="H2" s="4">
        <f>Анкета!D36</f>
        <v>0</v>
      </c>
      <c r="I2" s="3">
        <f>Анкета!D33</f>
        <v>0</v>
      </c>
      <c r="J2" s="14" t="e">
        <f>(ОБОРОТНЫЕ_АКТИВЫ+Финансовые_вложения)/(КРАТКОСРОЧНЫЕ_ОБЯЗАТЕЛЬСТВА-Доходы_будущих_периодов-Оценочные_обязательства)</f>
        <v>#DIV/0!</v>
      </c>
      <c r="K2" s="14" t="e">
        <f>(КАПИТАЛ_И_РЕЗЕРВЫ-ВНЕОБОРОТНЫЕ_АКТИВЫ)/ОБОРОТНЫЕ_АКТИВЫ</f>
        <v>#DIV/0!</v>
      </c>
      <c r="L2" s="3" t="str">
        <f>IF(COUNTIF('Соответствие требованиям'!E6:E27, "Не соответствует")&gt;0, "Нет", IF(COUNTIF('Соответствие требованиям'!E6:E27, "Соответствует")=COUNTA('Соответствие требованиям'!A6:A27), "Да", "Проверить"))</f>
        <v>Да</v>
      </c>
      <c r="M2" s="3">
        <f>COUNTIF(СправкаОбОпыте[10], "Да")</f>
        <v>0</v>
      </c>
      <c r="N2" s="3">
        <f>SUMIF(СправкаОбОпыте[10], "Да", СправкаОбОпыте[3])</f>
        <v>0</v>
      </c>
      <c r="O2" s="3">
        <f>SUMIF(СправкаОбОпыте[10], "Да", СправкаОбОпыте[Столбец1])</f>
        <v>0</v>
      </c>
      <c r="P2" s="3">
        <f>COUNTA(СправкаОСудебных[6])</f>
        <v>0</v>
      </c>
      <c r="Q2" s="3">
        <f>COUNTIF(СправкаОПретензиях[6], "Да")</f>
        <v>0</v>
      </c>
      <c r="R2" s="3">
        <f>ПрохождениеТехническогоАудита</f>
        <v>0</v>
      </c>
      <c r="S2" s="3">
        <f>НаличиеКадровыхРесурсов</f>
        <v>0</v>
      </c>
      <c r="T2" s="3">
        <f>НаличиеМатериальноТехническихРесурсов</f>
        <v>0</v>
      </c>
    </row>
  </sheetData>
  <conditionalFormatting sqref="A2:T2">
    <cfRule type="expression" dxfId="38"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11">
    <tabColor theme="1"/>
  </sheetPr>
  <dimension ref="A1:F30"/>
  <sheetViews>
    <sheetView workbookViewId="0">
      <selection activeCell="B16" sqref="B16"/>
    </sheetView>
  </sheetViews>
  <sheetFormatPr defaultRowHeight="14.25" x14ac:dyDescent="0.2"/>
  <cols>
    <col min="1" max="1" width="8.140625" style="5" customWidth="1"/>
    <col min="2" max="2" width="127.7109375" style="5" customWidth="1"/>
    <col min="3" max="3" width="6" style="5" customWidth="1"/>
    <col min="4" max="4" width="8.7109375" style="5" customWidth="1"/>
    <col min="5" max="5" width="24.42578125" style="5" bestFit="1" customWidth="1"/>
    <col min="6" max="6" width="22.7109375" style="5" customWidth="1"/>
    <col min="7" max="16384" width="9.140625" style="5"/>
  </cols>
  <sheetData>
    <row r="1" spans="1:6" x14ac:dyDescent="0.2">
      <c r="A1" s="56" t="s">
        <v>14</v>
      </c>
      <c r="B1" s="56" t="s">
        <v>79</v>
      </c>
    </row>
    <row r="2" spans="1:6" x14ac:dyDescent="0.2">
      <c r="A2" s="56">
        <v>1</v>
      </c>
      <c r="B2" s="163" t="s">
        <v>80</v>
      </c>
    </row>
    <row r="3" spans="1:6" ht="28.5" x14ac:dyDescent="0.2">
      <c r="A3" s="56">
        <v>2</v>
      </c>
      <c r="B3" s="163" t="s">
        <v>81</v>
      </c>
    </row>
    <row r="4" spans="1:6" x14ac:dyDescent="0.2">
      <c r="A4" s="56">
        <v>3</v>
      </c>
      <c r="B4" s="163" t="s">
        <v>77</v>
      </c>
    </row>
    <row r="5" spans="1:6" x14ac:dyDescent="0.2">
      <c r="A5" s="56">
        <v>4</v>
      </c>
      <c r="B5" s="163" t="s">
        <v>78</v>
      </c>
    </row>
    <row r="7" spans="1:6" x14ac:dyDescent="0.2">
      <c r="A7" s="5" t="s">
        <v>14</v>
      </c>
      <c r="B7" s="5" t="s">
        <v>63</v>
      </c>
    </row>
    <row r="8" spans="1:6" x14ac:dyDescent="0.2">
      <c r="A8" s="5">
        <v>1</v>
      </c>
      <c r="B8" s="164" t="s">
        <v>59</v>
      </c>
    </row>
    <row r="9" spans="1:6" x14ac:dyDescent="0.2">
      <c r="A9" s="5">
        <v>2</v>
      </c>
      <c r="B9" s="164" t="s">
        <v>71</v>
      </c>
    </row>
    <row r="10" spans="1:6" x14ac:dyDescent="0.2">
      <c r="A10" s="5">
        <v>3</v>
      </c>
      <c r="B10" s="164" t="s">
        <v>70</v>
      </c>
    </row>
    <row r="11" spans="1:6" x14ac:dyDescent="0.2">
      <c r="A11" s="5">
        <v>4</v>
      </c>
      <c r="B11" s="164" t="s">
        <v>87</v>
      </c>
    </row>
    <row r="13" spans="1:6" x14ac:dyDescent="0.2">
      <c r="A13" s="5" t="s">
        <v>14</v>
      </c>
      <c r="B13" s="162" t="s">
        <v>544</v>
      </c>
      <c r="C13" s="162" t="s">
        <v>545</v>
      </c>
      <c r="D13" s="162" t="s">
        <v>546</v>
      </c>
      <c r="E13" s="162" t="s">
        <v>437</v>
      </c>
      <c r="F13" s="162" t="s">
        <v>547</v>
      </c>
    </row>
    <row r="14" spans="1:6" x14ac:dyDescent="0.2">
      <c r="A14" s="162">
        <v>1</v>
      </c>
      <c r="B14" s="162" t="s">
        <v>548</v>
      </c>
      <c r="C14" s="162">
        <v>3400</v>
      </c>
      <c r="D14" s="162" t="s">
        <v>549</v>
      </c>
      <c r="E14" s="162" t="s">
        <v>549</v>
      </c>
      <c r="F14" s="162" t="s">
        <v>550</v>
      </c>
    </row>
    <row r="15" spans="1:6" x14ac:dyDescent="0.2">
      <c r="A15" s="162">
        <v>2</v>
      </c>
      <c r="B15" s="162" t="s">
        <v>551</v>
      </c>
      <c r="C15" s="162">
        <v>3404</v>
      </c>
      <c r="D15" s="162" t="s">
        <v>549</v>
      </c>
      <c r="E15" s="162" t="s">
        <v>549</v>
      </c>
      <c r="F15" s="162" t="s">
        <v>549</v>
      </c>
    </row>
    <row r="16" spans="1:6" x14ac:dyDescent="0.2">
      <c r="A16" s="162">
        <v>3</v>
      </c>
      <c r="B16" s="162" t="s">
        <v>552</v>
      </c>
      <c r="C16" s="162">
        <v>3408</v>
      </c>
      <c r="D16" s="162" t="s">
        <v>549</v>
      </c>
      <c r="E16" s="162" t="s">
        <v>549</v>
      </c>
      <c r="F16" s="162" t="s">
        <v>549</v>
      </c>
    </row>
    <row r="17" spans="1:6" x14ac:dyDescent="0.2">
      <c r="A17" s="162">
        <v>4</v>
      </c>
      <c r="B17" s="162" t="s">
        <v>553</v>
      </c>
      <c r="C17" s="162">
        <v>3422</v>
      </c>
      <c r="D17" s="162" t="s">
        <v>549</v>
      </c>
      <c r="E17" s="162" t="s">
        <v>549</v>
      </c>
      <c r="F17" s="162" t="s">
        <v>549</v>
      </c>
    </row>
    <row r="18" spans="1:6" x14ac:dyDescent="0.2">
      <c r="A18" s="162">
        <v>5</v>
      </c>
      <c r="B18" s="162" t="s">
        <v>554</v>
      </c>
      <c r="C18" s="162">
        <v>3420</v>
      </c>
      <c r="D18" s="162" t="s">
        <v>549</v>
      </c>
      <c r="E18" s="162" t="s">
        <v>549</v>
      </c>
      <c r="F18" s="162" t="s">
        <v>549</v>
      </c>
    </row>
    <row r="19" spans="1:6" x14ac:dyDescent="0.2">
      <c r="A19" s="162">
        <v>6</v>
      </c>
      <c r="B19" s="162" t="s">
        <v>555</v>
      </c>
      <c r="C19" s="162">
        <v>3401</v>
      </c>
      <c r="D19" s="162" t="s">
        <v>550</v>
      </c>
      <c r="E19" s="162" t="s">
        <v>549</v>
      </c>
      <c r="F19" s="162" t="s">
        <v>550</v>
      </c>
    </row>
    <row r="20" spans="1:6" x14ac:dyDescent="0.2">
      <c r="A20" s="162">
        <v>7</v>
      </c>
      <c r="B20" s="162" t="s">
        <v>556</v>
      </c>
      <c r="C20" s="162">
        <v>3405</v>
      </c>
      <c r="D20" s="162" t="s">
        <v>550</v>
      </c>
      <c r="E20" s="162" t="s">
        <v>549</v>
      </c>
      <c r="F20" s="162" t="s">
        <v>549</v>
      </c>
    </row>
    <row r="21" spans="1:6" x14ac:dyDescent="0.2">
      <c r="A21" s="162">
        <v>8</v>
      </c>
      <c r="B21" s="162" t="s">
        <v>557</v>
      </c>
      <c r="C21" s="162">
        <v>0</v>
      </c>
      <c r="D21" s="162" t="s">
        <v>550</v>
      </c>
      <c r="E21" s="162" t="s">
        <v>550</v>
      </c>
      <c r="F21" s="162" t="s">
        <v>549</v>
      </c>
    </row>
    <row r="22" spans="1:6" x14ac:dyDescent="0.2">
      <c r="A22" s="162">
        <v>9</v>
      </c>
      <c r="B22" s="162" t="s">
        <v>558</v>
      </c>
      <c r="C22" s="162"/>
      <c r="D22" s="162"/>
      <c r="E22" s="162"/>
      <c r="F22" s="162" t="s">
        <v>549</v>
      </c>
    </row>
    <row r="23" spans="1:6" x14ac:dyDescent="0.2">
      <c r="A23" s="162">
        <v>10</v>
      </c>
      <c r="B23" s="162" t="s">
        <v>559</v>
      </c>
      <c r="C23" s="162"/>
      <c r="D23" s="162" t="s">
        <v>550</v>
      </c>
      <c r="E23" s="162" t="s">
        <v>550</v>
      </c>
      <c r="F23" s="162" t="s">
        <v>550</v>
      </c>
    </row>
    <row r="24" spans="1:6" x14ac:dyDescent="0.2">
      <c r="A24" s="162">
        <v>11</v>
      </c>
      <c r="B24" s="162" t="s">
        <v>560</v>
      </c>
      <c r="C24" s="162"/>
      <c r="D24" s="162" t="s">
        <v>550</v>
      </c>
      <c r="E24" s="162" t="s">
        <v>550</v>
      </c>
      <c r="F24" s="162" t="s">
        <v>549</v>
      </c>
    </row>
    <row r="25" spans="1:6" x14ac:dyDescent="0.2">
      <c r="A25" s="162">
        <v>12</v>
      </c>
      <c r="B25" s="162" t="s">
        <v>561</v>
      </c>
      <c r="C25" s="162"/>
      <c r="D25" s="162"/>
      <c r="E25" s="162"/>
      <c r="F25" s="162" t="s">
        <v>549</v>
      </c>
    </row>
    <row r="26" spans="1:6" x14ac:dyDescent="0.2">
      <c r="A26" s="162">
        <v>13</v>
      </c>
      <c r="B26" s="162" t="s">
        <v>562</v>
      </c>
      <c r="C26" s="162">
        <v>0</v>
      </c>
      <c r="D26" s="162" t="s">
        <v>550</v>
      </c>
      <c r="E26" s="162" t="s">
        <v>550</v>
      </c>
      <c r="F26" s="162" t="s">
        <v>550</v>
      </c>
    </row>
    <row r="27" spans="1:6" x14ac:dyDescent="0.2">
      <c r="A27" s="162">
        <v>14</v>
      </c>
      <c r="B27" s="162" t="s">
        <v>563</v>
      </c>
      <c r="C27" s="162">
        <v>3413</v>
      </c>
      <c r="D27" s="162" t="s">
        <v>550</v>
      </c>
      <c r="E27" s="162" t="s">
        <v>549</v>
      </c>
      <c r="F27" s="162" t="s">
        <v>549</v>
      </c>
    </row>
    <row r="28" spans="1:6" x14ac:dyDescent="0.2">
      <c r="A28" s="162">
        <v>15</v>
      </c>
      <c r="B28" s="162" t="s">
        <v>564</v>
      </c>
      <c r="C28" s="162"/>
      <c r="D28" s="162" t="s">
        <v>549</v>
      </c>
      <c r="E28" s="162" t="s">
        <v>549</v>
      </c>
      <c r="F28" s="162" t="s">
        <v>550</v>
      </c>
    </row>
    <row r="29" spans="1:6" x14ac:dyDescent="0.2">
      <c r="A29" s="162">
        <v>16</v>
      </c>
      <c r="B29" s="162" t="s">
        <v>565</v>
      </c>
      <c r="C29" s="162"/>
      <c r="D29" s="162" t="s">
        <v>549</v>
      </c>
      <c r="E29" s="162" t="s">
        <v>549</v>
      </c>
      <c r="F29" s="162" t="s">
        <v>549</v>
      </c>
    </row>
    <row r="30" spans="1:6" x14ac:dyDescent="0.2">
      <c r="A30" s="162">
        <v>17</v>
      </c>
      <c r="B30" s="162" t="s">
        <v>566</v>
      </c>
      <c r="C30" s="162"/>
      <c r="D30" s="162" t="s">
        <v>549</v>
      </c>
      <c r="E30" s="162" t="s">
        <v>549</v>
      </c>
      <c r="F30" s="162" t="s">
        <v>549</v>
      </c>
    </row>
  </sheetData>
  <sheetProtection algorithmName="SHA-512" hashValue="carKKNUt0UoyLqRRMzsvzJsVCCZzL0u2oNGyMex7wy/6kB0EH85YQAmP8iJNyye9tnEReYtMkjSLO++V4AzuaA==" saltValue="+4SxCo6JU72x4QdonmxX2A==" spinCount="100000" sheet="1" objects="1" scenarios="1"/>
  <pageMargins left="0.7" right="0.7" top="0.75" bottom="0.75" header="0.3" footer="0.3"/>
  <tableParts count="3">
    <tablePart r:id="rId1"/>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E45"/>
  <sheetViews>
    <sheetView showGridLines="0" view="pageBreakPreview" zoomScale="120" zoomScaleNormal="120" zoomScaleSheetLayoutView="120" workbookViewId="0">
      <pane xSplit="3" ySplit="8" topLeftCell="D9" activePane="bottomRight" state="frozen"/>
      <selection activeCell="K22" sqref="K22"/>
      <selection pane="topRight" activeCell="K22" sqref="K22"/>
      <selection pane="bottomLeft" activeCell="K22" sqref="K22"/>
      <selection pane="bottomRight" activeCell="G11" sqref="G11"/>
    </sheetView>
  </sheetViews>
  <sheetFormatPr defaultRowHeight="12.75" x14ac:dyDescent="0.25"/>
  <cols>
    <col min="1" max="1" width="4.28515625" style="73" customWidth="1"/>
    <col min="2" max="2" width="4.85546875" style="73" customWidth="1"/>
    <col min="3" max="3" width="37.42578125" style="73" customWidth="1"/>
    <col min="4" max="4" width="50.7109375" style="73" customWidth="1"/>
    <col min="5" max="5" width="28.7109375" style="73" customWidth="1"/>
    <col min="6" max="6" width="9.140625" style="73"/>
    <col min="7" max="7" width="75.28515625" style="73" customWidth="1"/>
    <col min="8" max="16384" width="9.140625" style="73"/>
  </cols>
  <sheetData>
    <row r="1" spans="1:5" ht="20.100000000000001" customHeight="1" x14ac:dyDescent="0.25"/>
    <row r="2" spans="1:5" ht="23.25" customHeight="1" x14ac:dyDescent="0.25">
      <c r="B2" s="272" t="s">
        <v>426</v>
      </c>
      <c r="C2" s="272"/>
      <c r="D2" s="118"/>
      <c r="E2" s="78"/>
    </row>
    <row r="3" spans="1:5" s="134" customFormat="1" ht="23.25" customHeight="1" x14ac:dyDescent="0.25">
      <c r="A3" s="166"/>
      <c r="B3" s="273" t="s">
        <v>225</v>
      </c>
      <c r="C3" s="273"/>
      <c r="D3" s="273"/>
      <c r="E3" s="166"/>
    </row>
    <row r="4" spans="1:5" ht="39.950000000000003" customHeight="1" x14ac:dyDescent="0.25">
      <c r="A4" s="12"/>
      <c r="B4" s="265" t="s">
        <v>283</v>
      </c>
      <c r="C4" s="266"/>
      <c r="D4" s="219"/>
    </row>
    <row r="5" spans="1:5" ht="16.5" customHeight="1" x14ac:dyDescent="0.25">
      <c r="A5" s="12"/>
      <c r="B5" s="269" t="s">
        <v>110</v>
      </c>
      <c r="C5" s="270"/>
      <c r="D5" s="220"/>
      <c r="E5" s="131"/>
    </row>
    <row r="6" spans="1:5" ht="16.5" customHeight="1" x14ac:dyDescent="0.25">
      <c r="A6" s="12"/>
      <c r="B6" s="269" t="s">
        <v>111</v>
      </c>
      <c r="C6" s="270"/>
      <c r="D6" s="220"/>
      <c r="E6" s="131"/>
    </row>
    <row r="7" spans="1:5" x14ac:dyDescent="0.25">
      <c r="A7" s="165"/>
      <c r="B7" s="165"/>
      <c r="C7" s="165"/>
      <c r="D7" s="165"/>
      <c r="E7" s="165"/>
    </row>
    <row r="8" spans="1:5" ht="30.4" customHeight="1" x14ac:dyDescent="0.25">
      <c r="A8" s="12"/>
      <c r="B8" s="119" t="s">
        <v>14</v>
      </c>
      <c r="C8" s="119" t="s">
        <v>15</v>
      </c>
      <c r="D8" s="119" t="s">
        <v>16</v>
      </c>
      <c r="E8" s="119" t="s">
        <v>17</v>
      </c>
    </row>
    <row r="9" spans="1:5" ht="52.5" customHeight="1" x14ac:dyDescent="0.25">
      <c r="A9" s="132"/>
      <c r="B9" s="120">
        <v>1</v>
      </c>
      <c r="C9" s="120" t="s">
        <v>18</v>
      </c>
      <c r="D9" s="121"/>
      <c r="E9" s="122" t="s">
        <v>19</v>
      </c>
    </row>
    <row r="10" spans="1:5" ht="22.5" customHeight="1" x14ac:dyDescent="0.25">
      <c r="A10" s="133"/>
      <c r="B10" s="123">
        <v>2</v>
      </c>
      <c r="C10" s="120" t="s">
        <v>203</v>
      </c>
      <c r="D10" s="124" t="s">
        <v>204</v>
      </c>
      <c r="E10" s="226" t="s">
        <v>19</v>
      </c>
    </row>
    <row r="11" spans="1:5" ht="54" customHeight="1" x14ac:dyDescent="0.25">
      <c r="A11" s="133"/>
      <c r="B11" s="123">
        <v>3</v>
      </c>
      <c r="C11" s="120" t="s">
        <v>205</v>
      </c>
      <c r="D11" s="124" t="s">
        <v>206</v>
      </c>
      <c r="E11" s="226" t="s">
        <v>19</v>
      </c>
    </row>
    <row r="12" spans="1:5" ht="30.75" customHeight="1" x14ac:dyDescent="0.25">
      <c r="A12" s="133"/>
      <c r="B12" s="123">
        <v>4</v>
      </c>
      <c r="C12" s="120" t="s">
        <v>207</v>
      </c>
      <c r="D12" s="124" t="s">
        <v>173</v>
      </c>
      <c r="E12" s="226" t="s">
        <v>208</v>
      </c>
    </row>
    <row r="13" spans="1:5" s="134" customFormat="1" ht="37.5" customHeight="1" x14ac:dyDescent="0.25">
      <c r="A13" s="132"/>
      <c r="B13" s="123">
        <v>5</v>
      </c>
      <c r="C13" s="120" t="s">
        <v>209</v>
      </c>
      <c r="D13" s="124" t="s">
        <v>173</v>
      </c>
      <c r="E13" s="227" t="s">
        <v>19</v>
      </c>
    </row>
    <row r="14" spans="1:5" ht="21.75" customHeight="1" x14ac:dyDescent="0.25">
      <c r="A14" s="132"/>
      <c r="B14" s="123">
        <v>6</v>
      </c>
      <c r="C14" s="128" t="s">
        <v>20</v>
      </c>
      <c r="D14" s="125" t="s">
        <v>21</v>
      </c>
      <c r="E14" s="126" t="s">
        <v>19</v>
      </c>
    </row>
    <row r="15" spans="1:5" ht="48" customHeight="1" x14ac:dyDescent="0.25">
      <c r="A15" s="133"/>
      <c r="B15" s="123">
        <v>7</v>
      </c>
      <c r="C15" s="128" t="s">
        <v>113</v>
      </c>
      <c r="D15" s="124" t="s">
        <v>173</v>
      </c>
      <c r="E15" s="127" t="s">
        <v>19</v>
      </c>
    </row>
    <row r="16" spans="1:5" ht="41.25" customHeight="1" x14ac:dyDescent="0.25">
      <c r="A16" s="133"/>
      <c r="B16" s="123">
        <v>8</v>
      </c>
      <c r="C16" s="128" t="s">
        <v>279</v>
      </c>
      <c r="D16" s="124" t="s">
        <v>173</v>
      </c>
      <c r="E16" s="127" t="s">
        <v>19</v>
      </c>
    </row>
    <row r="17" spans="2:5" ht="45" customHeight="1" x14ac:dyDescent="0.25">
      <c r="B17" s="123">
        <v>9</v>
      </c>
      <c r="C17" s="128" t="s">
        <v>280</v>
      </c>
      <c r="D17" s="124" t="s">
        <v>173</v>
      </c>
      <c r="E17" s="127"/>
    </row>
    <row r="18" spans="2:5" ht="36" customHeight="1" x14ac:dyDescent="0.25">
      <c r="B18" s="123">
        <v>10</v>
      </c>
      <c r="C18" s="128" t="s">
        <v>281</v>
      </c>
      <c r="D18" s="124" t="s">
        <v>173</v>
      </c>
      <c r="E18" s="127" t="s">
        <v>523</v>
      </c>
    </row>
    <row r="19" spans="2:5" ht="41.25" customHeight="1" x14ac:dyDescent="0.25">
      <c r="B19" s="123">
        <v>11</v>
      </c>
      <c r="C19" s="128" t="s">
        <v>114</v>
      </c>
      <c r="D19" s="124" t="s">
        <v>173</v>
      </c>
      <c r="E19" s="127" t="s">
        <v>19</v>
      </c>
    </row>
    <row r="20" spans="2:5" ht="52.5" customHeight="1" x14ac:dyDescent="0.25">
      <c r="B20" s="123">
        <v>12</v>
      </c>
      <c r="C20" s="128" t="s">
        <v>112</v>
      </c>
      <c r="D20" s="124" t="s">
        <v>173</v>
      </c>
      <c r="E20" s="127" t="s">
        <v>524</v>
      </c>
    </row>
    <row r="22" spans="2:5" ht="33" customHeight="1" x14ac:dyDescent="0.25">
      <c r="C22" s="267" t="s">
        <v>581</v>
      </c>
      <c r="D22" s="267"/>
      <c r="E22" s="267"/>
    </row>
    <row r="23" spans="2:5" ht="39" customHeight="1" x14ac:dyDescent="0.25">
      <c r="C23" s="267" t="s">
        <v>537</v>
      </c>
      <c r="D23" s="267"/>
      <c r="E23" s="267"/>
    </row>
    <row r="24" spans="2:5" ht="66.75" customHeight="1" x14ac:dyDescent="0.25">
      <c r="C24" s="267" t="s">
        <v>538</v>
      </c>
      <c r="D24" s="267"/>
      <c r="E24" s="267"/>
    </row>
    <row r="25" spans="2:5" ht="18" customHeight="1" x14ac:dyDescent="0.25">
      <c r="C25" s="268" t="s">
        <v>269</v>
      </c>
      <c r="D25" s="268"/>
      <c r="E25" s="268"/>
    </row>
    <row r="26" spans="2:5" ht="18" customHeight="1" x14ac:dyDescent="0.25">
      <c r="C26" s="264" t="s">
        <v>277</v>
      </c>
      <c r="D26" s="264"/>
      <c r="E26" s="188"/>
    </row>
    <row r="27" spans="2:5" ht="18" customHeight="1" x14ac:dyDescent="0.25">
      <c r="C27" s="271" t="str">
        <f>Анкета!B3</f>
        <v>Анкета участника закупок</v>
      </c>
      <c r="D27" s="271"/>
      <c r="E27" s="134"/>
    </row>
    <row r="28" spans="2:5" ht="18" customHeight="1" x14ac:dyDescent="0.25">
      <c r="C28" s="271" t="str">
        <f>'Анкета. Виды работ'!B3</f>
        <v>Анкета участника закупок: виды работ</v>
      </c>
      <c r="D28" s="271"/>
      <c r="E28" s="134"/>
    </row>
    <row r="29" spans="2:5" ht="18" customHeight="1" x14ac:dyDescent="0.25">
      <c r="C29" s="271" t="str">
        <f>'Анкета. Баланс'!B4</f>
        <v>Анкета участника закупок: данные бухгалтерской отчетности</v>
      </c>
      <c r="D29" s="271"/>
      <c r="E29" s="134"/>
    </row>
    <row r="30" spans="2:5" ht="18" customHeight="1" x14ac:dyDescent="0.25">
      <c r="C30" s="271" t="str">
        <f>'Соответствие требованиям'!B4</f>
        <v>Соответствие требованиям к участникам закупки</v>
      </c>
      <c r="D30" s="271"/>
      <c r="E30" s="134"/>
    </row>
    <row r="31" spans="2:5" ht="18" customHeight="1" x14ac:dyDescent="0.25">
      <c r="C31" s="271" t="str">
        <f>Кадры!B5</f>
        <v>Сведения о кадровых ресурсах</v>
      </c>
      <c r="D31" s="271"/>
      <c r="E31" s="134"/>
    </row>
    <row r="32" spans="2:5" ht="18" customHeight="1" x14ac:dyDescent="0.25">
      <c r="C32" s="271" t="str">
        <f>МТР!B5</f>
        <v>Сведения о материально-технических ресурсах</v>
      </c>
      <c r="D32" s="271"/>
      <c r="E32" s="134"/>
    </row>
    <row r="33" spans="3:5" ht="18" customHeight="1" x14ac:dyDescent="0.25">
      <c r="C33" s="271" t="str">
        <f>Собственники!B4</f>
        <v>Сведения о цепочке собственников юридического лица—участника закупки</v>
      </c>
      <c r="D33" s="271"/>
      <c r="E33" s="134"/>
    </row>
    <row r="34" spans="3:5" ht="18" customHeight="1" x14ac:dyDescent="0.25">
      <c r="C34" s="271" t="str">
        <f>'Опыт (договора)'!B4</f>
        <v>Справка об опыте</v>
      </c>
      <c r="D34" s="271"/>
      <c r="E34" s="134"/>
    </row>
    <row r="35" spans="3:5" ht="18" customHeight="1" x14ac:dyDescent="0.25">
      <c r="C35" s="271" t="str">
        <f>Претензии!B4</f>
        <v>Справка о претензиях заказчиков</v>
      </c>
      <c r="D35" s="271"/>
      <c r="E35" s="134"/>
    </row>
    <row r="36" spans="3:5" ht="18" customHeight="1" x14ac:dyDescent="0.25">
      <c r="C36" s="271" t="str">
        <f>'Суд. решения'!B4</f>
        <v>Справка о судебных решениях</v>
      </c>
      <c r="D36" s="271"/>
      <c r="E36" s="134"/>
    </row>
    <row r="37" spans="3:5" ht="18" customHeight="1" x14ac:dyDescent="0.25">
      <c r="C37" s="271" t="str">
        <f>Субподрядчики!B4</f>
        <v>Уведомление о привлечении субподрядчиков</v>
      </c>
      <c r="D37" s="271"/>
      <c r="E37" s="134"/>
    </row>
    <row r="38" spans="3:5" ht="18" customHeight="1" x14ac:dyDescent="0.25">
      <c r="C38" s="271" t="str">
        <f>Согласие!E3</f>
        <v>Согласие на обработку персональных данных</v>
      </c>
      <c r="D38" s="271"/>
      <c r="E38" s="134"/>
    </row>
    <row r="39" spans="3:5" ht="34.5" customHeight="1" x14ac:dyDescent="0.25">
      <c r="C39" s="264" t="s">
        <v>278</v>
      </c>
      <c r="D39" s="264"/>
      <c r="E39" s="264"/>
    </row>
    <row r="41" spans="3:5" s="165" customFormat="1" ht="27" customHeight="1" x14ac:dyDescent="0.25">
      <c r="C41" s="189" t="s">
        <v>8</v>
      </c>
      <c r="E41" s="165" t="s">
        <v>276</v>
      </c>
    </row>
    <row r="42" spans="3:5" x14ac:dyDescent="0.25">
      <c r="C42" s="71"/>
    </row>
    <row r="43" spans="3:5" x14ac:dyDescent="0.25">
      <c r="C43" s="71"/>
    </row>
    <row r="44" spans="3:5" x14ac:dyDescent="0.25">
      <c r="C44" s="71"/>
    </row>
    <row r="45" spans="3:5" x14ac:dyDescent="0.25">
      <c r="C45" s="71"/>
    </row>
  </sheetData>
  <sheetProtection formatRows="0"/>
  <mergeCells count="23">
    <mergeCell ref="C37:D37"/>
    <mergeCell ref="C38:D38"/>
    <mergeCell ref="B2:C2"/>
    <mergeCell ref="C26:D26"/>
    <mergeCell ref="C27:D27"/>
    <mergeCell ref="C28:D28"/>
    <mergeCell ref="B3:D3"/>
    <mergeCell ref="C39:E39"/>
    <mergeCell ref="B4:C4"/>
    <mergeCell ref="C24:E24"/>
    <mergeCell ref="C23:E23"/>
    <mergeCell ref="C22:E22"/>
    <mergeCell ref="C25:E25"/>
    <mergeCell ref="B5:C5"/>
    <mergeCell ref="B6:C6"/>
    <mergeCell ref="C29:D29"/>
    <mergeCell ref="C30:D30"/>
    <mergeCell ref="C31:D31"/>
    <mergeCell ref="C32:D32"/>
    <mergeCell ref="C33:D33"/>
    <mergeCell ref="C34:D34"/>
    <mergeCell ref="C35:D35"/>
    <mergeCell ref="C36:D36"/>
  </mergeCells>
  <conditionalFormatting sqref="A2:B3 A7:E8 A5:B6 A9:C20 A4:C4 E3:E6">
    <cfRule type="expression" dxfId="327" priority="38">
      <formula>AND(CELL("защита", A2)=0, NOT(ISBLANK(A2)))</formula>
    </cfRule>
    <cfRule type="expression" dxfId="326" priority="39">
      <formula>AND(CELL("защита", A2)=0, ISBLANK(A2))</formula>
    </cfRule>
    <cfRule type="expression" dxfId="325" priority="40">
      <formula>CELL("защита", A2)=0</formula>
    </cfRule>
  </conditionalFormatting>
  <conditionalFormatting sqref="C41:C45">
    <cfRule type="expression" dxfId="324" priority="35">
      <formula>AND(CELL("защита", C41)=0, NOT(ISBLANK(C41)))</formula>
    </cfRule>
    <cfRule type="expression" dxfId="323" priority="36">
      <formula>AND(CELL("защита", C41)=0, ISBLANK(C41))</formula>
    </cfRule>
    <cfRule type="expression" dxfId="322" priority="37">
      <formula>CELL("защита", C41)=0</formula>
    </cfRule>
  </conditionalFormatting>
  <conditionalFormatting sqref="D2">
    <cfRule type="expression" dxfId="321" priority="29">
      <formula>AND(CELL("защита", D2)=0, NOT(ISBLANK(D2)))</formula>
    </cfRule>
    <cfRule type="expression" dxfId="320" priority="30">
      <formula>AND(CELL("защита", D2)=0, ISBLANK(D2))</formula>
    </cfRule>
    <cfRule type="expression" dxfId="319" priority="31">
      <formula>CELL("защита", D2)=0</formula>
    </cfRule>
  </conditionalFormatting>
  <conditionalFormatting sqref="E9:E20">
    <cfRule type="expression" dxfId="318" priority="26">
      <formula>AND(CELL("защита", E9)=0, NOT(ISBLANK(E9)))</formula>
    </cfRule>
    <cfRule type="expression" dxfId="317" priority="27">
      <formula>AND(CELL("защита", E9)=0, ISBLANK(E9))</formula>
    </cfRule>
    <cfRule type="expression" dxfId="316" priority="28">
      <formula>CELL("защита", E9)=0</formula>
    </cfRule>
  </conditionalFormatting>
  <conditionalFormatting sqref="D9 D14">
    <cfRule type="expression" dxfId="315" priority="9">
      <formula>AND(CELL("защита", D9)=0, ISBLANK(D9))</formula>
    </cfRule>
    <cfRule type="expression" dxfId="314" priority="10">
      <formula>CELL("защита", D9)=0</formula>
    </cfRule>
  </conditionalFormatting>
  <conditionalFormatting sqref="D4:D6">
    <cfRule type="expression" dxfId="313" priority="2">
      <formula>AND(CELL("защита", D4)=0, NOT(ISBLANK(D4)))</formula>
    </cfRule>
    <cfRule type="expression" dxfId="312" priority="3">
      <formula>AND(CELL("защита", D4)=0, ISBLANK(D4))</formula>
    </cfRule>
    <cfRule type="expression" dxfId="311" priority="4">
      <formula>CELL("защита", D4)=0</formula>
    </cfRule>
  </conditionalFormatting>
  <conditionalFormatting sqref="D9:E20">
    <cfRule type="expression" dxfId="310" priority="1">
      <formula>AND(CELL("защита", D9)=0, ISBLANK(D9))</formula>
    </cfRule>
    <cfRule type="expression" dxfId="309" priority="8">
      <formula>AND(CELL("защита", D9)=0, NOT(ISBLANK(D9)))</formula>
    </cfRule>
  </conditionalFormatting>
  <dataValidations xWindow="457" yWindow="320" count="3">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5">
      <formula1>AND(ISNUMBER(VALUE(D5)), OR(LEN(D5)=10, LEN(D5)=12))</formula1>
    </dataValidation>
    <dataValidation type="custom" errorStyle="warning" allowBlank="1" showInputMessage="1" showErrorMessage="1" error="КПП — 9 цифр" prompt="КПП — 9 цифр" sqref="D6">
      <formula1>AND(ISNUMBER(VALUE(D6)), LEN(D6)=9)</formula1>
    </dataValidation>
    <dataValidation type="custom" errorStyle="warning" allowBlank="1" showInputMessage="1" showErrorMessage="1" error="Наименование (кроме ОПФ) заключите в кавычки (&quot; &quot;)" prompt="Наименование (кроме ОПФ) заключите в кавычки (&quot; &quot;)" sqref="D4">
      <formula1>ISNUMBER(FIND("""",Оферта_Наименование))&lt;&gt;FALSE()</formula1>
    </dataValidation>
  </dataValidations>
  <hyperlinks>
    <hyperlink ref="C27" location="Анкета!A1" display="Анкета!A1"/>
    <hyperlink ref="C28" location="'Анкета. Виды работ'!A1" display="'Анкета. Виды работ'!A1"/>
    <hyperlink ref="C29" location="'Анкета. Баланс'!A1" display="'Анкета. Баланс'!A1"/>
    <hyperlink ref="C30" location="'Соответствие требованиям'!A1" display="'Соответствие требованиям'!A1"/>
    <hyperlink ref="C31" location="Кадры!A1" display="Кадры!A1"/>
    <hyperlink ref="C32" location="МТР!A1" display="МТР!A1"/>
    <hyperlink ref="C33" location="Собственники!A1" display="Собственники!A1"/>
    <hyperlink ref="C34" location="Опыт!A1" display="Опыт!A1"/>
    <hyperlink ref="C36" location="'Суд. решения'!A1" display="'Суд. решения'!A1"/>
    <hyperlink ref="C37" location="Субподрядчики!A1" display="Субподрядчики!A1"/>
    <hyperlink ref="C38" location="Согласие!A1" display="Согласие!A1"/>
    <hyperlink ref="C35" location="Претензии!A1" display="Претензии!A1"/>
  </hyperlinks>
  <pageMargins left="0.25" right="0.25" top="0.75" bottom="0.75" header="0.3" footer="0.3"/>
  <pageSetup paperSize="9" scale="58"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8"/>
  <sheetViews>
    <sheetView showGridLines="0" view="pageBreakPreview" zoomScale="90" zoomScaleNormal="100" zoomScaleSheetLayoutView="90" workbookViewId="0">
      <pane xSplit="3" ySplit="3" topLeftCell="D46" activePane="bottomRight" state="frozen"/>
      <selection activeCell="K22" sqref="K22"/>
      <selection pane="topRight" activeCell="K22" sqref="K22"/>
      <selection pane="bottomLeft" activeCell="K22" sqref="K22"/>
      <selection pane="bottomRight" activeCell="D4" sqref="D4"/>
    </sheetView>
  </sheetViews>
  <sheetFormatPr defaultRowHeight="18.75" customHeight="1" x14ac:dyDescent="0.25"/>
  <cols>
    <col min="1" max="1" width="4.28515625" style="73" customWidth="1"/>
    <col min="2" max="2" width="26.7109375" style="73" customWidth="1"/>
    <col min="3" max="3" width="31.140625" style="73" customWidth="1"/>
    <col min="4" max="4" width="45.140625" style="73" customWidth="1"/>
    <col min="5" max="6" width="9" style="73" customWidth="1"/>
    <col min="7" max="7" width="9.140625" style="73"/>
    <col min="8" max="8" width="10" style="73" bestFit="1" customWidth="1"/>
    <col min="9" max="16384" width="9.140625" style="73"/>
  </cols>
  <sheetData>
    <row r="1" spans="1:5" ht="20.100000000000001" customHeight="1" x14ac:dyDescent="0.25"/>
    <row r="2" spans="1:5" ht="23.25" customHeight="1" x14ac:dyDescent="0.25">
      <c r="B2" s="190" t="str">
        <f>'ОФЕРТА_ (начни с меня)'!B2:C2&amp;" "&amp;'ОФЕРТА_ (начни с меня)'!D2</f>
        <v xml:space="preserve">Заявка на участие в закупке № </v>
      </c>
      <c r="C2" s="190"/>
      <c r="D2" s="134"/>
    </row>
    <row r="3" spans="1:5" ht="23.25" customHeight="1" thickBot="1" x14ac:dyDescent="0.3">
      <c r="A3" s="72"/>
      <c r="B3" s="295" t="s">
        <v>540</v>
      </c>
      <c r="C3" s="295"/>
      <c r="D3" s="295"/>
    </row>
    <row r="4" spans="1:5" ht="21.95" customHeight="1" x14ac:dyDescent="0.25">
      <c r="A4" s="12"/>
      <c r="B4" s="281" t="s">
        <v>283</v>
      </c>
      <c r="C4" s="298"/>
      <c r="D4" s="129" t="str">
        <f>IF(ISBLANK(Оферта_Наименование)," ",Оферта_Наименование)</f>
        <v xml:space="preserve"> </v>
      </c>
      <c r="E4" s="130"/>
    </row>
    <row r="5" spans="1:5" ht="21.95" customHeight="1" x14ac:dyDescent="0.25">
      <c r="A5" s="12"/>
      <c r="B5" s="296" t="s">
        <v>284</v>
      </c>
      <c r="C5" s="297"/>
      <c r="D5" s="82"/>
      <c r="E5" s="130"/>
    </row>
    <row r="6" spans="1:5" ht="21.95" customHeight="1" x14ac:dyDescent="0.25">
      <c r="A6" s="12"/>
      <c r="B6" s="282" t="s">
        <v>285</v>
      </c>
      <c r="C6" s="294"/>
      <c r="D6" s="82"/>
      <c r="E6" s="130"/>
    </row>
    <row r="7" spans="1:5" ht="21.95" customHeight="1" x14ac:dyDescent="0.25">
      <c r="A7" s="12"/>
      <c r="B7" s="301" t="s">
        <v>1</v>
      </c>
      <c r="C7" s="302"/>
      <c r="D7" s="83"/>
      <c r="E7" s="130"/>
    </row>
    <row r="8" spans="1:5" ht="21.95" customHeight="1" x14ac:dyDescent="0.25">
      <c r="A8" s="12"/>
      <c r="B8" s="279" t="s">
        <v>423</v>
      </c>
      <c r="C8" s="280"/>
      <c r="D8" s="84"/>
      <c r="E8" s="130"/>
    </row>
    <row r="9" spans="1:5" ht="21.95" customHeight="1" x14ac:dyDescent="0.25">
      <c r="A9" s="12"/>
      <c r="B9" s="296" t="s">
        <v>134</v>
      </c>
      <c r="C9" s="297"/>
      <c r="D9" s="82"/>
      <c r="E9" s="130"/>
    </row>
    <row r="10" spans="1:5" ht="21.95" customHeight="1" thickBot="1" x14ac:dyDescent="0.3">
      <c r="A10" s="12"/>
      <c r="B10" s="299" t="s">
        <v>424</v>
      </c>
      <c r="C10" s="300"/>
      <c r="D10" s="105"/>
      <c r="E10" s="130"/>
    </row>
    <row r="11" spans="1:5" ht="21.95" customHeight="1" x14ac:dyDescent="0.25">
      <c r="A11" s="12"/>
      <c r="B11" s="276" t="s">
        <v>4</v>
      </c>
      <c r="C11" s="277"/>
      <c r="D11" s="106" t="str">
        <f>IF(ISBLANK(Оферта_ИНН)," ",Оферта_ИНН)</f>
        <v xml:space="preserve"> </v>
      </c>
      <c r="E11" s="130"/>
    </row>
    <row r="12" spans="1:5" ht="21.95" customHeight="1" x14ac:dyDescent="0.25">
      <c r="A12" s="12"/>
      <c r="B12" s="274" t="s">
        <v>5</v>
      </c>
      <c r="C12" s="275"/>
      <c r="D12" s="90" t="str">
        <f>IF(ISBLANK(Оферта_КПП)," ",Оферта_КПП)</f>
        <v xml:space="preserve"> </v>
      </c>
      <c r="E12" s="130"/>
    </row>
    <row r="13" spans="1:5" ht="21.95" customHeight="1" x14ac:dyDescent="0.25">
      <c r="A13" s="12"/>
      <c r="B13" s="274" t="s">
        <v>69</v>
      </c>
      <c r="C13" s="275"/>
      <c r="D13" s="85"/>
      <c r="E13" s="130"/>
    </row>
    <row r="14" spans="1:5" ht="21.95" customHeight="1" x14ac:dyDescent="0.25">
      <c r="A14" s="12"/>
      <c r="B14" s="282" t="s">
        <v>6</v>
      </c>
      <c r="C14" s="294"/>
      <c r="D14" s="82"/>
      <c r="E14" s="130"/>
    </row>
    <row r="15" spans="1:5" ht="21.95" customHeight="1" x14ac:dyDescent="0.25">
      <c r="A15" s="12"/>
      <c r="B15" s="282" t="s">
        <v>73</v>
      </c>
      <c r="C15" s="294"/>
      <c r="D15" s="82"/>
      <c r="E15" s="130"/>
    </row>
    <row r="16" spans="1:5" ht="21.95" customHeight="1" thickBot="1" x14ac:dyDescent="0.3">
      <c r="A16" s="12"/>
      <c r="B16" s="290" t="s">
        <v>7</v>
      </c>
      <c r="C16" s="293"/>
      <c r="D16" s="86"/>
      <c r="E16" s="130"/>
    </row>
    <row r="17" spans="1:4" ht="21.95" customHeight="1" x14ac:dyDescent="0.25">
      <c r="A17" s="12"/>
      <c r="B17" s="281" t="s">
        <v>133</v>
      </c>
      <c r="C17" s="107" t="s">
        <v>9</v>
      </c>
      <c r="D17" s="108"/>
    </row>
    <row r="18" spans="1:4" ht="21.95" customHeight="1" x14ac:dyDescent="0.25">
      <c r="A18" s="12"/>
      <c r="B18" s="282"/>
      <c r="C18" s="64" t="s">
        <v>10</v>
      </c>
      <c r="D18" s="87"/>
    </row>
    <row r="19" spans="1:4" ht="21.95" customHeight="1" x14ac:dyDescent="0.25">
      <c r="A19" s="12"/>
      <c r="B19" s="282"/>
      <c r="C19" s="64" t="s">
        <v>127</v>
      </c>
      <c r="D19" s="113"/>
    </row>
    <row r="20" spans="1:4" ht="21.95" customHeight="1" x14ac:dyDescent="0.25">
      <c r="A20" s="12"/>
      <c r="B20" s="283"/>
      <c r="C20" s="8" t="s">
        <v>126</v>
      </c>
      <c r="D20" s="88"/>
    </row>
    <row r="21" spans="1:4" ht="21.95" customHeight="1" thickBot="1" x14ac:dyDescent="0.3">
      <c r="A21" s="12"/>
      <c r="B21" s="290"/>
      <c r="C21" s="9" t="s">
        <v>2</v>
      </c>
      <c r="D21" s="89"/>
    </row>
    <row r="22" spans="1:4" ht="21.95" customHeight="1" x14ac:dyDescent="0.25">
      <c r="A22" s="12"/>
      <c r="B22" s="281" t="s">
        <v>8</v>
      </c>
      <c r="C22" s="107" t="s">
        <v>9</v>
      </c>
      <c r="D22" s="108"/>
    </row>
    <row r="23" spans="1:4" ht="21.95" customHeight="1" x14ac:dyDescent="0.25">
      <c r="A23" s="12"/>
      <c r="B23" s="282"/>
      <c r="C23" s="64" t="s">
        <v>10</v>
      </c>
      <c r="D23" s="87"/>
    </row>
    <row r="24" spans="1:4" ht="21.95" customHeight="1" x14ac:dyDescent="0.25">
      <c r="A24" s="12"/>
      <c r="B24" s="282"/>
      <c r="C24" s="64" t="s">
        <v>127</v>
      </c>
      <c r="D24" s="88"/>
    </row>
    <row r="25" spans="1:4" ht="21.95" customHeight="1" x14ac:dyDescent="0.25">
      <c r="A25" s="12"/>
      <c r="B25" s="283"/>
      <c r="C25" s="8" t="s">
        <v>126</v>
      </c>
      <c r="D25" s="88"/>
    </row>
    <row r="26" spans="1:4" ht="21.95" customHeight="1" thickBot="1" x14ac:dyDescent="0.3">
      <c r="A26" s="12"/>
      <c r="B26" s="284"/>
      <c r="C26" s="10" t="s">
        <v>2</v>
      </c>
      <c r="D26" s="109"/>
    </row>
    <row r="27" spans="1:4" ht="21.95" customHeight="1" x14ac:dyDescent="0.25">
      <c r="A27" s="12"/>
      <c r="B27" s="285" t="s">
        <v>11</v>
      </c>
      <c r="C27" s="11" t="s">
        <v>9</v>
      </c>
      <c r="D27" s="110"/>
    </row>
    <row r="28" spans="1:4" ht="21.95" customHeight="1" x14ac:dyDescent="0.25">
      <c r="A28" s="12"/>
      <c r="B28" s="286"/>
      <c r="C28" s="64" t="s">
        <v>10</v>
      </c>
      <c r="D28" s="87"/>
    </row>
    <row r="29" spans="1:4" ht="21.95" customHeight="1" x14ac:dyDescent="0.25">
      <c r="A29" s="12"/>
      <c r="B29" s="286"/>
      <c r="C29" s="64" t="s">
        <v>127</v>
      </c>
      <c r="D29" s="113"/>
    </row>
    <row r="30" spans="1:4" ht="21.95" customHeight="1" x14ac:dyDescent="0.25">
      <c r="A30" s="12"/>
      <c r="B30" s="287"/>
      <c r="C30" s="8" t="s">
        <v>126</v>
      </c>
      <c r="D30" s="88"/>
    </row>
    <row r="31" spans="1:4" ht="21.95" customHeight="1" thickBot="1" x14ac:dyDescent="0.3">
      <c r="A31" s="12"/>
      <c r="B31" s="288"/>
      <c r="C31" s="10" t="s">
        <v>2</v>
      </c>
      <c r="D31" s="109"/>
    </row>
    <row r="32" spans="1:4" ht="21.95" customHeight="1" x14ac:dyDescent="0.25">
      <c r="A32" s="12"/>
      <c r="B32" s="289" t="s">
        <v>141</v>
      </c>
      <c r="C32" s="11" t="s">
        <v>9</v>
      </c>
      <c r="D32" s="110"/>
    </row>
    <row r="33" spans="1:4" ht="21.95" customHeight="1" x14ac:dyDescent="0.25">
      <c r="A33" s="12"/>
      <c r="B33" s="282"/>
      <c r="C33" s="64" t="s">
        <v>10</v>
      </c>
      <c r="D33" s="87"/>
    </row>
    <row r="34" spans="1:4" ht="21.95" customHeight="1" x14ac:dyDescent="0.25">
      <c r="A34" s="12"/>
      <c r="B34" s="282"/>
      <c r="C34" s="64" t="s">
        <v>127</v>
      </c>
      <c r="D34" s="88"/>
    </row>
    <row r="35" spans="1:4" ht="21.95" customHeight="1" x14ac:dyDescent="0.25">
      <c r="A35" s="12"/>
      <c r="B35" s="282"/>
      <c r="C35" s="64" t="s">
        <v>126</v>
      </c>
      <c r="D35" s="88"/>
    </row>
    <row r="36" spans="1:4" ht="21.95" customHeight="1" x14ac:dyDescent="0.25">
      <c r="A36" s="12"/>
      <c r="B36" s="282"/>
      <c r="C36" s="64" t="s">
        <v>2</v>
      </c>
      <c r="D36" s="87"/>
    </row>
    <row r="37" spans="1:4" ht="62.1" customHeight="1" thickBot="1" x14ac:dyDescent="0.3">
      <c r="A37" s="12"/>
      <c r="B37" s="284"/>
      <c r="C37" s="10" t="s">
        <v>128</v>
      </c>
      <c r="D37" s="109"/>
    </row>
    <row r="38" spans="1:4" ht="21.95" customHeight="1" x14ac:dyDescent="0.25">
      <c r="A38" s="12"/>
      <c r="B38" s="289" t="s">
        <v>201</v>
      </c>
      <c r="C38" s="11" t="s">
        <v>9</v>
      </c>
      <c r="D38" s="110"/>
    </row>
    <row r="39" spans="1:4" ht="21.95" customHeight="1" x14ac:dyDescent="0.25">
      <c r="A39" s="12"/>
      <c r="B39" s="282"/>
      <c r="C39" s="64" t="s">
        <v>10</v>
      </c>
      <c r="D39" s="87"/>
    </row>
    <row r="40" spans="1:4" ht="21.95" customHeight="1" x14ac:dyDescent="0.25">
      <c r="A40" s="12"/>
      <c r="B40" s="282"/>
      <c r="C40" s="64" t="s">
        <v>127</v>
      </c>
      <c r="D40" s="88"/>
    </row>
    <row r="41" spans="1:4" ht="21.95" customHeight="1" x14ac:dyDescent="0.25">
      <c r="A41" s="12"/>
      <c r="B41" s="282"/>
      <c r="C41" s="64" t="s">
        <v>126</v>
      </c>
      <c r="D41" s="88"/>
    </row>
    <row r="42" spans="1:4" ht="21.95" customHeight="1" x14ac:dyDescent="0.25">
      <c r="A42" s="12"/>
      <c r="B42" s="282"/>
      <c r="C42" s="64" t="s">
        <v>2</v>
      </c>
      <c r="D42" s="87"/>
    </row>
    <row r="43" spans="1:4" ht="62.1" customHeight="1" thickBot="1" x14ac:dyDescent="0.3">
      <c r="A43" s="13"/>
      <c r="B43" s="290"/>
      <c r="C43" s="9" t="s">
        <v>128</v>
      </c>
      <c r="D43" s="111"/>
    </row>
    <row r="44" spans="1:4" ht="18.75" customHeight="1" x14ac:dyDescent="0.25">
      <c r="A44" s="12"/>
      <c r="D44" s="134"/>
    </row>
    <row r="45" spans="1:4" ht="117.75" customHeight="1" x14ac:dyDescent="0.25">
      <c r="A45" s="12"/>
      <c r="B45" s="278" t="s">
        <v>222</v>
      </c>
      <c r="C45" s="278"/>
      <c r="D45" s="157"/>
    </row>
    <row r="46" spans="1:4" ht="119.25" customHeight="1" x14ac:dyDescent="0.25">
      <c r="A46" s="12"/>
      <c r="B46" s="291" t="s">
        <v>223</v>
      </c>
      <c r="C46" s="292"/>
      <c r="D46" s="157"/>
    </row>
    <row r="47" spans="1:4" ht="141" customHeight="1" x14ac:dyDescent="0.25">
      <c r="A47" s="12"/>
      <c r="B47" s="278" t="s">
        <v>12</v>
      </c>
      <c r="C47" s="278"/>
      <c r="D47" s="157"/>
    </row>
    <row r="48" spans="1:4" ht="192.75" customHeight="1" x14ac:dyDescent="0.25">
      <c r="B48" s="278" t="s">
        <v>13</v>
      </c>
      <c r="C48" s="278"/>
      <c r="D48" s="91"/>
    </row>
  </sheetData>
  <sheetProtection algorithmName="SHA-512" hashValue="hAW7pkHOlfYCgISS8OW5/yzWX++FD5hClxB8wk7bUICELo6F4lLniAdJSNcUMEgJtA+I1acRQxWiZOpGLw9/5w==" saltValue="UoP/9ZhP2PPqpiqqcbXLnA==" spinCount="100000" sheet="1" formatRows="0"/>
  <mergeCells count="23">
    <mergeCell ref="B3:D3"/>
    <mergeCell ref="B5:C5"/>
    <mergeCell ref="B4:C4"/>
    <mergeCell ref="B9:C9"/>
    <mergeCell ref="B10:C10"/>
    <mergeCell ref="B7:C7"/>
    <mergeCell ref="B6:C6"/>
    <mergeCell ref="B13:C13"/>
    <mergeCell ref="B11:C11"/>
    <mergeCell ref="B12:C12"/>
    <mergeCell ref="B48:C48"/>
    <mergeCell ref="B8:C8"/>
    <mergeCell ref="B22:B26"/>
    <mergeCell ref="B27:B31"/>
    <mergeCell ref="B32:B37"/>
    <mergeCell ref="B45:C45"/>
    <mergeCell ref="B47:C47"/>
    <mergeCell ref="B38:B43"/>
    <mergeCell ref="B46:C46"/>
    <mergeCell ref="B16:C16"/>
    <mergeCell ref="B14:C14"/>
    <mergeCell ref="B15:C15"/>
    <mergeCell ref="B17:B21"/>
  </mergeCells>
  <conditionalFormatting sqref="B44:C45 A44:A47 B46 A4:C4 A5:D13 B47:C48 A14:C43 A2:B3 D2">
    <cfRule type="expression" dxfId="300" priority="35">
      <formula>AND(CELL("защита", A2)=0, NOT(ISBLANK(A2)))</formula>
    </cfRule>
    <cfRule type="expression" dxfId="299" priority="36">
      <formula>AND(CELL("защита", A2)=0, ISBLANK(A2))</formula>
    </cfRule>
    <cfRule type="expression" dxfId="298" priority="37">
      <formula>CELL("защита", A2)=0</formula>
    </cfRule>
  </conditionalFormatting>
  <conditionalFormatting sqref="D4">
    <cfRule type="expression" dxfId="297" priority="32">
      <formula>AND(CELL("защита", D4)=0, NOT(ISBLANK(D4)))</formula>
    </cfRule>
    <cfRule type="expression" dxfId="296" priority="33">
      <formula>AND(CELL("защита", D4)=0, ISBLANK(D4))</formula>
    </cfRule>
    <cfRule type="expression" dxfId="295" priority="34">
      <formula>CELL("защита", D4)=0</formula>
    </cfRule>
  </conditionalFormatting>
  <conditionalFormatting sqref="D4 D11:D12">
    <cfRule type="cellIs" dxfId="294" priority="31" operator="equal">
      <formula>" "</formula>
    </cfRule>
  </conditionalFormatting>
  <conditionalFormatting sqref="D14:D16">
    <cfRule type="expression" dxfId="293" priority="25">
      <formula>AND(CELL("защита", D14)=0, NOT(ISBLANK(D14)))</formula>
    </cfRule>
    <cfRule type="expression" dxfId="292" priority="26">
      <formula>AND(CELL("защита", D14)=0, ISBLANK(D14))</formula>
    </cfRule>
    <cfRule type="expression" dxfId="291" priority="27">
      <formula>CELL("защита", D14)=0</formula>
    </cfRule>
  </conditionalFormatting>
  <conditionalFormatting sqref="D17:D18 D20:D26">
    <cfRule type="expression" dxfId="290" priority="22">
      <formula>AND(CELL("защита", D17)=0, NOT(ISBLANK(D17)))</formula>
    </cfRule>
    <cfRule type="expression" dxfId="289" priority="23">
      <formula>AND(CELL("защита", D17)=0, ISBLANK(D17))</formula>
    </cfRule>
    <cfRule type="expression" dxfId="288" priority="24">
      <formula>CELL("защита", D17)=0</formula>
    </cfRule>
  </conditionalFormatting>
  <conditionalFormatting sqref="D27:D28 D31:D37">
    <cfRule type="expression" dxfId="287" priority="19">
      <formula>AND(CELL("защита", D27)=0, NOT(ISBLANK(D27)))</formula>
    </cfRule>
    <cfRule type="expression" dxfId="286" priority="20">
      <formula>AND(CELL("защита", D27)=0, ISBLANK(D27))</formula>
    </cfRule>
    <cfRule type="expression" dxfId="285" priority="21">
      <formula>CELL("защита", D27)=0</formula>
    </cfRule>
  </conditionalFormatting>
  <conditionalFormatting sqref="D38:D43">
    <cfRule type="expression" dxfId="284" priority="16">
      <formula>AND(CELL("защита", D38)=0, NOT(ISBLANK(D38)))</formula>
    </cfRule>
    <cfRule type="expression" dxfId="283" priority="17">
      <formula>AND(CELL("защита", D38)=0, ISBLANK(D38))</formula>
    </cfRule>
    <cfRule type="expression" dxfId="282" priority="18">
      <formula>CELL("защита", D38)=0</formula>
    </cfRule>
  </conditionalFormatting>
  <conditionalFormatting sqref="D48">
    <cfRule type="expression" dxfId="281" priority="13">
      <formula>AND(CELL("защита", D48)=0, NOT(ISBLANK(D48)))</formula>
    </cfRule>
    <cfRule type="expression" dxfId="280" priority="14">
      <formula>AND(CELL("защита", D48)=0, ISBLANK(D48))</formula>
    </cfRule>
    <cfRule type="expression" dxfId="279" priority="15">
      <formula>CELL("защита", D48)=0</formula>
    </cfRule>
  </conditionalFormatting>
  <conditionalFormatting sqref="D45:D47">
    <cfRule type="expression" dxfId="278" priority="10">
      <formula>AND(CELL("защита", D45)=0, NOT(ISBLANK(D45)))</formula>
    </cfRule>
    <cfRule type="expression" dxfId="277" priority="11">
      <formula>AND(CELL("защита", D45)=0, ISBLANK(D45))</formula>
    </cfRule>
    <cfRule type="expression" dxfId="276" priority="12">
      <formula>CELL("защита", D45)=0</formula>
    </cfRule>
  </conditionalFormatting>
  <conditionalFormatting sqref="D19">
    <cfRule type="expression" dxfId="275" priority="7">
      <formula>AND(CELL("защита", D19)=0, NOT(ISBLANK(D19)))</formula>
    </cfRule>
    <cfRule type="expression" dxfId="274" priority="8">
      <formula>AND(CELL("защита", D19)=0, ISBLANK(D19))</formula>
    </cfRule>
    <cfRule type="expression" dxfId="273" priority="9">
      <formula>CELL("защита", D19)=0</formula>
    </cfRule>
  </conditionalFormatting>
  <conditionalFormatting sqref="D29">
    <cfRule type="expression" dxfId="272" priority="4">
      <formula>AND(CELL("защита", D29)=0, NOT(ISBLANK(D29)))</formula>
    </cfRule>
    <cfRule type="expression" dxfId="271" priority="5">
      <formula>AND(CELL("защита", D29)=0, ISBLANK(D29))</formula>
    </cfRule>
    <cfRule type="expression" dxfId="270" priority="6">
      <formula>CELL("защита", D29)=0</formula>
    </cfRule>
  </conditionalFormatting>
  <conditionalFormatting sqref="D30">
    <cfRule type="expression" dxfId="269" priority="1">
      <formula>AND(CELL("защита", D30)=0, NOT(ISBLANK(D30)))</formula>
    </cfRule>
    <cfRule type="expression" dxfId="268" priority="2">
      <formula>AND(CELL("защита", D30)=0, ISBLANK(D30))</formula>
    </cfRule>
    <cfRule type="expression" dxfId="267" priority="3">
      <formula>CELL("защита", D30)=0</formula>
    </cfRule>
  </conditionalFormatting>
  <dataValidations xWindow="716" yWindow="437" count="8">
    <dataValidation type="list" allowBlank="1" showInputMessage="1" showErrorMessage="1" sqref="D45:D47">
      <formula1>"Да, Нет"</formula1>
    </dataValidation>
    <dataValidation allowBlank="1" showInputMessage="1" showErrorMessage="1" prompt="Заполняется автоматически на основе данных оферты_x000a_" sqref="D11:D12 D4"/>
    <dataValidation type="custom" errorStyle="warning" allowBlank="1" showInputMessage="1" showErrorMessage="1" error="ОГРН — 13 цифр;_x000a_ОГРНИП — 15 цифр" prompt="ОГРН — 13 цифр;_x000a_ОГРНИП — 15 цифр." sqref="D13">
      <formula1>AND(ISNUMBER(VALUE(D13)), OR(LEN(D13)=13, LEN(D13)=15))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8"/>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19:D20 D24:D25 D29:D30 D34:D35 D40:D41">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5">
      <formula1>ISNUMBER(FIND("""",D5))&lt;&gt;FALSE()</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3" min="1" max="3" man="1"/>
  </rowBreak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F220"/>
  <sheetViews>
    <sheetView showGridLines="0" view="pageBreakPreview" zoomScale="90" zoomScaleNormal="100" zoomScaleSheetLayoutView="90" workbookViewId="0">
      <pane xSplit="4" ySplit="3" topLeftCell="E4" activePane="bottomRight" state="frozen"/>
      <selection activeCell="K22" sqref="K22"/>
      <selection pane="topRight" activeCell="K22" sqref="K22"/>
      <selection pane="bottomLeft" activeCell="K22" sqref="K22"/>
      <selection pane="bottomRight" activeCell="D37" sqref="D37"/>
    </sheetView>
  </sheetViews>
  <sheetFormatPr defaultRowHeight="23.25" customHeight="1" x14ac:dyDescent="0.25"/>
  <cols>
    <col min="1" max="1" width="4.28515625" style="158" customWidth="1"/>
    <col min="2" max="2" width="4.42578125" style="158" bestFit="1" customWidth="1"/>
    <col min="3" max="3" width="26.7109375" style="161" customWidth="1"/>
    <col min="4" max="4" width="28.5703125" style="158" customWidth="1"/>
    <col min="5" max="5" width="50.5703125" style="158" customWidth="1"/>
    <col min="6" max="6" width="8.7109375" style="158" customWidth="1"/>
    <col min="7" max="7" width="5" style="158" customWidth="1"/>
    <col min="8" max="16384" width="9.140625" style="158"/>
  </cols>
  <sheetData>
    <row r="1" spans="1:6" ht="20.100000000000001" customHeight="1" x14ac:dyDescent="0.25"/>
    <row r="2" spans="1:6" ht="23.25" customHeight="1" x14ac:dyDescent="0.25">
      <c r="B2" s="114" t="str">
        <f>'ОФЕРТА_ (начни с меня)'!B2:C2&amp;" "&amp;'ОФЕРТА_ (начни с меня)'!D2</f>
        <v xml:space="preserve">Заявка на участие в закупке № </v>
      </c>
      <c r="C2" s="114"/>
      <c r="D2" s="114"/>
      <c r="E2" s="114"/>
    </row>
    <row r="3" spans="1:6" ht="23.25" customHeight="1" x14ac:dyDescent="0.25">
      <c r="A3" s="137"/>
      <c r="B3" s="342" t="s">
        <v>539</v>
      </c>
      <c r="C3" s="342"/>
      <c r="D3" s="342"/>
      <c r="E3" s="342"/>
      <c r="F3" s="342"/>
    </row>
    <row r="4" spans="1:6" ht="21.95" customHeight="1" x14ac:dyDescent="0.25">
      <c r="A4" s="137"/>
      <c r="B4" s="339" t="str">
        <f>Анкета!B4</f>
        <v>Наименование участника закупки</v>
      </c>
      <c r="C4" s="340"/>
      <c r="D4" s="341"/>
      <c r="E4" s="323" t="str">
        <f>IF(ISBLANK('ОФЕРТА_ (начни с меня)'!D4)," ",'ОФЕРТА_ (начни с меня)'!D4)</f>
        <v xml:space="preserve"> </v>
      </c>
      <c r="F4" s="324"/>
    </row>
    <row r="5" spans="1:6" ht="21.95" customHeight="1" x14ac:dyDescent="0.25">
      <c r="A5" s="137"/>
      <c r="B5" s="333" t="str">
        <f>Анкета!B5</f>
        <v xml:space="preserve">Сокращенное наименование </v>
      </c>
      <c r="C5" s="334"/>
      <c r="D5" s="335"/>
      <c r="E5" s="305" t="str">
        <f>IF(ISBLANK(Анкета!$D$5)," ",Анкета!$D$5)</f>
        <v xml:space="preserve"> </v>
      </c>
      <c r="F5" s="306"/>
    </row>
    <row r="6" spans="1:6" ht="21.95" customHeight="1" x14ac:dyDescent="0.25">
      <c r="A6" s="137"/>
      <c r="B6" s="333" t="str">
        <f>Анкета!B6</f>
        <v xml:space="preserve">Местонахождение </v>
      </c>
      <c r="C6" s="334"/>
      <c r="D6" s="335"/>
      <c r="E6" s="305" t="str">
        <f>IF(ISBLANK(Анкета!$D$6)," ",Анкета!$D$6)</f>
        <v xml:space="preserve"> </v>
      </c>
      <c r="F6" s="306"/>
    </row>
    <row r="7" spans="1:6" ht="21.95" customHeight="1" x14ac:dyDescent="0.25">
      <c r="A7" s="137"/>
      <c r="B7" s="333" t="str">
        <f>Анкета!B7</f>
        <v>Почтовый адрес</v>
      </c>
      <c r="C7" s="334"/>
      <c r="D7" s="335"/>
      <c r="E7" s="305" t="str">
        <f>IF(ISBLANK(Анкета!$D$7)," ",Анкета!$D$7)</f>
        <v xml:space="preserve"> </v>
      </c>
      <c r="F7" s="306"/>
    </row>
    <row r="8" spans="1:6" ht="21.95" customHeight="1" x14ac:dyDescent="0.25">
      <c r="A8" s="137"/>
      <c r="B8" s="336" t="s">
        <v>282</v>
      </c>
      <c r="C8" s="337"/>
      <c r="D8" s="338"/>
      <c r="E8" s="345" t="str">
        <f>IF(ISBLANK(Анкета!$D$45)," ",Анкета!$D$45)</f>
        <v xml:space="preserve"> </v>
      </c>
      <c r="F8" s="346"/>
    </row>
    <row r="9" spans="1:6" ht="21.95" customHeight="1" x14ac:dyDescent="0.25">
      <c r="A9" s="137"/>
      <c r="B9" s="339" t="str">
        <f>Анкета!B8</f>
        <v>Адрес электронной почты (общий)</v>
      </c>
      <c r="C9" s="340"/>
      <c r="D9" s="341"/>
      <c r="E9" s="323" t="str">
        <f>IF(ISBLANK(Анкета!D8)," ",Анкета!D8)</f>
        <v xml:space="preserve"> </v>
      </c>
      <c r="F9" s="324"/>
    </row>
    <row r="10" spans="1:6" ht="21.95" customHeight="1" x14ac:dyDescent="0.25">
      <c r="A10" s="137"/>
      <c r="B10" s="333" t="str">
        <f>Анкета!B9</f>
        <v>Адрес сайта</v>
      </c>
      <c r="C10" s="334"/>
      <c r="D10" s="335"/>
      <c r="E10" s="305" t="str">
        <f>IF(ISBLANK(Анкета!D9)," ",Анкета!D9)</f>
        <v xml:space="preserve"> </v>
      </c>
      <c r="F10" s="306"/>
    </row>
    <row r="11" spans="1:6" ht="21.95" customHeight="1" x14ac:dyDescent="0.25">
      <c r="A11" s="137"/>
      <c r="B11" s="333" t="str">
        <f>Анкета!B10</f>
        <v>Телефон (общий)</v>
      </c>
      <c r="C11" s="334"/>
      <c r="D11" s="335"/>
      <c r="E11" s="331" t="str">
        <f>IF(ISBLANK(Анкета!D10)," ",Анкета!D10)</f>
        <v xml:space="preserve"> </v>
      </c>
      <c r="F11" s="332"/>
    </row>
    <row r="12" spans="1:6" ht="21.95" customHeight="1" x14ac:dyDescent="0.25">
      <c r="A12" s="137"/>
      <c r="B12" s="339" t="str">
        <f>Анкета!B11</f>
        <v>ИНН</v>
      </c>
      <c r="C12" s="340"/>
      <c r="D12" s="341"/>
      <c r="E12" s="323" t="str">
        <f>IF(ISBLANK('ОФЕРТА_ (начни с меня)'!D5)," ",'ОФЕРТА_ (начни с меня)'!D5)</f>
        <v xml:space="preserve"> </v>
      </c>
      <c r="F12" s="324"/>
    </row>
    <row r="13" spans="1:6" ht="21.95" customHeight="1" x14ac:dyDescent="0.25">
      <c r="A13" s="137"/>
      <c r="B13" s="333" t="str">
        <f>Анкета!B12</f>
        <v>КПП</v>
      </c>
      <c r="C13" s="334"/>
      <c r="D13" s="335"/>
      <c r="E13" s="305" t="str">
        <f>IF(ISBLANK('ОФЕРТА_ (начни с меня)'!D6)," ",'ОФЕРТА_ (начни с меня)'!D6)</f>
        <v xml:space="preserve"> </v>
      </c>
      <c r="F13" s="306"/>
    </row>
    <row r="14" spans="1:6" ht="21.95" customHeight="1" x14ac:dyDescent="0.25">
      <c r="A14" s="137"/>
      <c r="B14" s="333" t="str">
        <f>Анкета!B13</f>
        <v>ОГРН (ОГРНИП)</v>
      </c>
      <c r="C14" s="334"/>
      <c r="D14" s="335"/>
      <c r="E14" s="329" t="str">
        <f>IF(ISBLANK(Анкета!D13)," ",Анкета!D13)</f>
        <v xml:space="preserve"> </v>
      </c>
      <c r="F14" s="330"/>
    </row>
    <row r="15" spans="1:6" ht="21.95" customHeight="1" x14ac:dyDescent="0.25">
      <c r="A15" s="137"/>
      <c r="B15" s="333" t="str">
        <f>Анкета!B14</f>
        <v>ОКПО</v>
      </c>
      <c r="C15" s="334"/>
      <c r="D15" s="335"/>
      <c r="E15" s="305" t="str">
        <f>IF(ISBLANK(Анкета!D14)," ",Анкета!D14)</f>
        <v xml:space="preserve"> </v>
      </c>
      <c r="F15" s="306"/>
    </row>
    <row r="16" spans="1:6" ht="21.95" customHeight="1" x14ac:dyDescent="0.25">
      <c r="A16" s="137"/>
      <c r="B16" s="317" t="str">
        <f>Анкета!B15</f>
        <v>ОКВЭД (основной)</v>
      </c>
      <c r="C16" s="318"/>
      <c r="D16" s="319"/>
      <c r="E16" s="305" t="str">
        <f>IF(ISBLANK(Анкета!D15)," ",Анкета!D15)</f>
        <v xml:space="preserve"> </v>
      </c>
      <c r="F16" s="306"/>
    </row>
    <row r="17" spans="1:6" ht="21.95" customHeight="1" x14ac:dyDescent="0.25">
      <c r="A17" s="137"/>
      <c r="B17" s="320" t="str">
        <f>Анкета!B16</f>
        <v>ОКОПФ</v>
      </c>
      <c r="C17" s="321"/>
      <c r="D17" s="322"/>
      <c r="E17" s="331" t="str">
        <f>IF(ISBLANK(Анкета!D16)," ",Анкета!D16)</f>
        <v xml:space="preserve"> </v>
      </c>
      <c r="F17" s="332"/>
    </row>
    <row r="18" spans="1:6" ht="21.95" customHeight="1" x14ac:dyDescent="0.25">
      <c r="A18" s="137"/>
      <c r="B18" s="347" t="s">
        <v>133</v>
      </c>
      <c r="C18" s="348"/>
      <c r="D18" s="92" t="s">
        <v>9</v>
      </c>
      <c r="E18" s="325" t="str">
        <f>IF(ISBLANK(Анкета!D17)," ",Анкета!D17)</f>
        <v xml:space="preserve"> </v>
      </c>
      <c r="F18" s="326"/>
    </row>
    <row r="19" spans="1:6" ht="21.95" customHeight="1" x14ac:dyDescent="0.25">
      <c r="A19" s="137"/>
      <c r="B19" s="347"/>
      <c r="C19" s="348"/>
      <c r="D19" s="64" t="s">
        <v>10</v>
      </c>
      <c r="E19" s="327" t="str">
        <f>IF(ISBLANK(Анкета!D18)," ",Анкета!D18)</f>
        <v xml:space="preserve"> </v>
      </c>
      <c r="F19" s="328"/>
    </row>
    <row r="20" spans="1:6" ht="21.95" customHeight="1" x14ac:dyDescent="0.25">
      <c r="A20" s="137"/>
      <c r="B20" s="347"/>
      <c r="C20" s="348"/>
      <c r="D20" s="64" t="s">
        <v>127</v>
      </c>
      <c r="E20" s="311" t="str">
        <f>IF(ISBLANK(Анкета!D19)," ",Анкета!D19)</f>
        <v xml:space="preserve"> </v>
      </c>
      <c r="F20" s="312"/>
    </row>
    <row r="21" spans="1:6" ht="21.95" customHeight="1" x14ac:dyDescent="0.25">
      <c r="A21" s="137"/>
      <c r="B21" s="347"/>
      <c r="C21" s="348"/>
      <c r="D21" s="8" t="s">
        <v>126</v>
      </c>
      <c r="E21" s="311" t="str">
        <f>IF(ISBLANK(Анкета!D20)," ",Анкета!D20)</f>
        <v xml:space="preserve"> </v>
      </c>
      <c r="F21" s="312"/>
    </row>
    <row r="22" spans="1:6" ht="21.95" customHeight="1" x14ac:dyDescent="0.25">
      <c r="A22" s="137"/>
      <c r="B22" s="347"/>
      <c r="C22" s="348"/>
      <c r="D22" s="8" t="s">
        <v>2</v>
      </c>
      <c r="E22" s="315" t="str">
        <f>IF(ISBLANK(Анкета!D21)," ",Анкета!D21)</f>
        <v xml:space="preserve"> </v>
      </c>
      <c r="F22" s="316"/>
    </row>
    <row r="23" spans="1:6" ht="21.95" customHeight="1" x14ac:dyDescent="0.25">
      <c r="A23" s="137"/>
      <c r="B23" s="313" t="s">
        <v>425</v>
      </c>
      <c r="C23" s="314"/>
      <c r="D23" s="92" t="s">
        <v>9</v>
      </c>
      <c r="E23" s="303" t="str">
        <f>IF(ISBLANK(Анкета!D27)," ",Анкета!D27)</f>
        <v xml:space="preserve"> </v>
      </c>
      <c r="F23" s="304"/>
    </row>
    <row r="24" spans="1:6" ht="21.95" customHeight="1" x14ac:dyDescent="0.25">
      <c r="A24" s="137"/>
      <c r="B24" s="313"/>
      <c r="C24" s="314"/>
      <c r="D24" s="64" t="s">
        <v>10</v>
      </c>
      <c r="E24" s="327" t="str">
        <f>IF(ISBLANK(Анкета!D28)," ",Анкета!D28)</f>
        <v xml:space="preserve"> </v>
      </c>
      <c r="F24" s="328"/>
    </row>
    <row r="25" spans="1:6" ht="21.95" customHeight="1" x14ac:dyDescent="0.25">
      <c r="A25" s="137"/>
      <c r="B25" s="313"/>
      <c r="C25" s="314"/>
      <c r="D25" s="64" t="s">
        <v>127</v>
      </c>
      <c r="E25" s="311" t="str">
        <f>IF(ISBLANK(Анкета!D29)," ",Анкета!D29)</f>
        <v xml:space="preserve"> </v>
      </c>
      <c r="F25" s="312"/>
    </row>
    <row r="26" spans="1:6" ht="21.95" customHeight="1" x14ac:dyDescent="0.25">
      <c r="A26" s="137"/>
      <c r="B26" s="313"/>
      <c r="C26" s="314"/>
      <c r="D26" s="8" t="s">
        <v>126</v>
      </c>
      <c r="E26" s="311" t="str">
        <f>IF(ISBLANK(Анкета!D30)," ",Анкета!D30)</f>
        <v xml:space="preserve"> </v>
      </c>
      <c r="F26" s="312"/>
    </row>
    <row r="27" spans="1:6" ht="21.95" customHeight="1" x14ac:dyDescent="0.25">
      <c r="A27" s="137"/>
      <c r="B27" s="313"/>
      <c r="C27" s="314"/>
      <c r="D27" s="93" t="s">
        <v>2</v>
      </c>
      <c r="E27" s="315" t="str">
        <f>IF(ISBLANK(Анкета!D31)," ",Анкета!D31)</f>
        <v xml:space="preserve"> </v>
      </c>
      <c r="F27" s="316"/>
    </row>
    <row r="28" spans="1:6" ht="21.95" customHeight="1" x14ac:dyDescent="0.25">
      <c r="A28" s="137"/>
      <c r="B28" s="73"/>
      <c r="C28" s="310" t="s">
        <v>427</v>
      </c>
      <c r="D28" s="310"/>
      <c r="E28" s="310"/>
      <c r="F28" s="94"/>
    </row>
    <row r="29" spans="1:6" ht="21.95" customHeight="1" x14ac:dyDescent="0.25">
      <c r="A29" s="137"/>
      <c r="B29" s="115">
        <f t="shared" ref="B29:B61" si="0">ROW()-28</f>
        <v>1</v>
      </c>
      <c r="C29" s="95" t="s">
        <v>286</v>
      </c>
      <c r="D29" s="96"/>
      <c r="E29" s="97"/>
      <c r="F29" s="112"/>
    </row>
    <row r="30" spans="1:6" ht="21.95" customHeight="1" x14ac:dyDescent="0.25">
      <c r="A30" s="135"/>
      <c r="B30" s="115">
        <f t="shared" si="0"/>
        <v>2</v>
      </c>
      <c r="C30" s="95" t="s">
        <v>287</v>
      </c>
      <c r="D30" s="96"/>
      <c r="E30" s="97"/>
      <c r="F30" s="112"/>
    </row>
    <row r="31" spans="1:6" ht="21.95" customHeight="1" x14ac:dyDescent="0.25">
      <c r="A31" s="135"/>
      <c r="B31" s="115">
        <f t="shared" si="0"/>
        <v>3</v>
      </c>
      <c r="C31" s="95" t="s">
        <v>288</v>
      </c>
      <c r="D31" s="96"/>
      <c r="E31" s="97"/>
      <c r="F31" s="112"/>
    </row>
    <row r="32" spans="1:6" ht="21.95" customHeight="1" x14ac:dyDescent="0.25">
      <c r="A32" s="135"/>
      <c r="B32" s="115">
        <f t="shared" si="0"/>
        <v>4</v>
      </c>
      <c r="C32" s="95" t="s">
        <v>290</v>
      </c>
      <c r="D32" s="96"/>
      <c r="E32" s="97"/>
      <c r="F32" s="112"/>
    </row>
    <row r="33" spans="1:6" ht="21.95" customHeight="1" x14ac:dyDescent="0.25">
      <c r="A33" s="135"/>
      <c r="B33" s="115">
        <f t="shared" si="0"/>
        <v>5</v>
      </c>
      <c r="C33" s="95" t="s">
        <v>291</v>
      </c>
      <c r="D33" s="96"/>
      <c r="E33" s="97"/>
      <c r="F33" s="112"/>
    </row>
    <row r="34" spans="1:6" ht="21.95" customHeight="1" x14ac:dyDescent="0.25">
      <c r="A34" s="135"/>
      <c r="B34" s="115">
        <f t="shared" si="0"/>
        <v>6</v>
      </c>
      <c r="C34" s="95" t="s">
        <v>292</v>
      </c>
      <c r="D34" s="96"/>
      <c r="E34" s="97"/>
      <c r="F34" s="112"/>
    </row>
    <row r="35" spans="1:6" ht="21.95" customHeight="1" x14ac:dyDescent="0.25">
      <c r="A35" s="135"/>
      <c r="B35" s="244">
        <f>ROW()-28</f>
        <v>7</v>
      </c>
      <c r="C35" s="95" t="s">
        <v>583</v>
      </c>
      <c r="D35" s="245"/>
      <c r="E35" s="246"/>
      <c r="F35" s="247"/>
    </row>
    <row r="36" spans="1:6" ht="21.95" customHeight="1" x14ac:dyDescent="0.25">
      <c r="A36" s="135"/>
      <c r="B36" s="115">
        <f t="shared" si="0"/>
        <v>8</v>
      </c>
      <c r="C36" s="95" t="s">
        <v>293</v>
      </c>
      <c r="D36" s="96"/>
      <c r="E36" s="97"/>
      <c r="F36" s="112"/>
    </row>
    <row r="37" spans="1:6" ht="21.95" customHeight="1" x14ac:dyDescent="0.25">
      <c r="A37" s="135"/>
      <c r="B37" s="115">
        <f t="shared" si="0"/>
        <v>9</v>
      </c>
      <c r="C37" s="95" t="s">
        <v>294</v>
      </c>
      <c r="D37" s="96"/>
      <c r="E37" s="97"/>
      <c r="F37" s="112"/>
    </row>
    <row r="38" spans="1:6" ht="21.95" customHeight="1" x14ac:dyDescent="0.25">
      <c r="B38" s="115">
        <f t="shared" si="0"/>
        <v>10</v>
      </c>
      <c r="C38" s="95" t="s">
        <v>295</v>
      </c>
      <c r="D38" s="96"/>
      <c r="E38" s="97"/>
      <c r="F38" s="112"/>
    </row>
    <row r="39" spans="1:6" ht="21.95" customHeight="1" x14ac:dyDescent="0.25">
      <c r="A39" s="135"/>
      <c r="B39" s="115">
        <f t="shared" si="0"/>
        <v>11</v>
      </c>
      <c r="C39" s="95" t="s">
        <v>296</v>
      </c>
      <c r="D39" s="96"/>
      <c r="E39" s="97"/>
      <c r="F39" s="112"/>
    </row>
    <row r="40" spans="1:6" ht="21.95" customHeight="1" x14ac:dyDescent="0.25">
      <c r="A40" s="135"/>
      <c r="B40" s="115">
        <f t="shared" si="0"/>
        <v>12</v>
      </c>
      <c r="C40" s="95" t="s">
        <v>297</v>
      </c>
      <c r="D40" s="96"/>
      <c r="E40" s="97"/>
      <c r="F40" s="112"/>
    </row>
    <row r="41" spans="1:6" ht="21.95" customHeight="1" x14ac:dyDescent="0.25">
      <c r="A41" s="135"/>
      <c r="B41" s="115">
        <f t="shared" si="0"/>
        <v>13</v>
      </c>
      <c r="C41" s="95" t="s">
        <v>298</v>
      </c>
      <c r="D41" s="96"/>
      <c r="E41" s="97"/>
      <c r="F41" s="112"/>
    </row>
    <row r="42" spans="1:6" ht="21.95" customHeight="1" x14ac:dyDescent="0.25">
      <c r="A42" s="135"/>
      <c r="B42" s="115">
        <f t="shared" si="0"/>
        <v>14</v>
      </c>
      <c r="C42" s="95" t="s">
        <v>299</v>
      </c>
      <c r="D42" s="96"/>
      <c r="E42" s="97"/>
      <c r="F42" s="112"/>
    </row>
    <row r="43" spans="1:6" ht="21.95" customHeight="1" x14ac:dyDescent="0.25">
      <c r="A43" s="136"/>
      <c r="B43" s="115">
        <f t="shared" si="0"/>
        <v>15</v>
      </c>
      <c r="C43" s="95" t="s">
        <v>300</v>
      </c>
      <c r="D43" s="96"/>
      <c r="E43" s="97"/>
      <c r="F43" s="112"/>
    </row>
    <row r="44" spans="1:6" ht="21.95" customHeight="1" x14ac:dyDescent="0.25">
      <c r="B44" s="115">
        <f t="shared" si="0"/>
        <v>16</v>
      </c>
      <c r="C44" s="95" t="s">
        <v>301</v>
      </c>
      <c r="D44" s="96"/>
      <c r="E44" s="97"/>
      <c r="F44" s="112"/>
    </row>
    <row r="45" spans="1:6" ht="21.95" customHeight="1" x14ac:dyDescent="0.25">
      <c r="B45" s="115">
        <f t="shared" si="0"/>
        <v>17</v>
      </c>
      <c r="C45" s="95" t="s">
        <v>302</v>
      </c>
      <c r="D45" s="96"/>
      <c r="E45" s="97"/>
      <c r="F45" s="112"/>
    </row>
    <row r="46" spans="1:6" ht="21.95" customHeight="1" x14ac:dyDescent="0.25">
      <c r="B46" s="115">
        <f t="shared" si="0"/>
        <v>18</v>
      </c>
      <c r="C46" s="95" t="s">
        <v>303</v>
      </c>
      <c r="D46" s="96"/>
      <c r="E46" s="97"/>
      <c r="F46" s="112"/>
    </row>
    <row r="47" spans="1:6" ht="21.95" customHeight="1" x14ac:dyDescent="0.25">
      <c r="B47" s="115">
        <f t="shared" si="0"/>
        <v>19</v>
      </c>
      <c r="C47" s="95" t="s">
        <v>304</v>
      </c>
      <c r="D47" s="96"/>
      <c r="E47" s="97"/>
      <c r="F47" s="112"/>
    </row>
    <row r="48" spans="1:6" ht="21.95" customHeight="1" x14ac:dyDescent="0.25">
      <c r="B48" s="115">
        <f t="shared" si="0"/>
        <v>20</v>
      </c>
      <c r="C48" s="95" t="s">
        <v>428</v>
      </c>
      <c r="D48" s="96"/>
      <c r="E48" s="97"/>
      <c r="F48" s="112"/>
    </row>
    <row r="49" spans="2:6" ht="21.95" customHeight="1" x14ac:dyDescent="0.25">
      <c r="B49" s="115">
        <f t="shared" si="0"/>
        <v>21</v>
      </c>
      <c r="C49" s="95" t="s">
        <v>429</v>
      </c>
      <c r="D49" s="96"/>
      <c r="E49" s="97"/>
      <c r="F49" s="112"/>
    </row>
    <row r="50" spans="2:6" ht="21.95" customHeight="1" x14ac:dyDescent="0.25">
      <c r="B50" s="115">
        <f t="shared" si="0"/>
        <v>22</v>
      </c>
      <c r="C50" s="95" t="s">
        <v>305</v>
      </c>
      <c r="D50" s="96"/>
      <c r="E50" s="97"/>
      <c r="F50" s="112"/>
    </row>
    <row r="51" spans="2:6" ht="21.95" customHeight="1" x14ac:dyDescent="0.25">
      <c r="B51" s="115">
        <f t="shared" si="0"/>
        <v>23</v>
      </c>
      <c r="C51" s="95" t="s">
        <v>306</v>
      </c>
      <c r="D51" s="96"/>
      <c r="E51" s="97"/>
      <c r="F51" s="112"/>
    </row>
    <row r="52" spans="2:6" ht="21.95" customHeight="1" x14ac:dyDescent="0.25">
      <c r="B52" s="115">
        <f t="shared" si="0"/>
        <v>24</v>
      </c>
      <c r="C52" s="95" t="s">
        <v>307</v>
      </c>
      <c r="D52" s="96"/>
      <c r="E52" s="97"/>
      <c r="F52" s="112"/>
    </row>
    <row r="53" spans="2:6" ht="21.95" customHeight="1" x14ac:dyDescent="0.25">
      <c r="B53" s="115">
        <f t="shared" si="0"/>
        <v>25</v>
      </c>
      <c r="C53" s="95" t="s">
        <v>439</v>
      </c>
      <c r="D53" s="96"/>
      <c r="E53" s="97"/>
      <c r="F53" s="112"/>
    </row>
    <row r="54" spans="2:6" ht="21.95" customHeight="1" x14ac:dyDescent="0.25">
      <c r="B54" s="115">
        <f t="shared" si="0"/>
        <v>26</v>
      </c>
      <c r="C54" s="95" t="s">
        <v>308</v>
      </c>
      <c r="D54" s="96"/>
      <c r="E54" s="97"/>
      <c r="F54" s="112"/>
    </row>
    <row r="55" spans="2:6" ht="21.95" customHeight="1" x14ac:dyDescent="0.25">
      <c r="B55" s="115">
        <f t="shared" si="0"/>
        <v>27</v>
      </c>
      <c r="C55" s="95" t="s">
        <v>309</v>
      </c>
      <c r="D55" s="96"/>
      <c r="E55" s="97"/>
      <c r="F55" s="112"/>
    </row>
    <row r="56" spans="2:6" ht="21.95" customHeight="1" x14ac:dyDescent="0.25">
      <c r="B56" s="115">
        <f t="shared" si="0"/>
        <v>28</v>
      </c>
      <c r="C56" s="95" t="s">
        <v>310</v>
      </c>
      <c r="D56" s="96"/>
      <c r="E56" s="97"/>
      <c r="F56" s="112"/>
    </row>
    <row r="57" spans="2:6" ht="21.95" customHeight="1" x14ac:dyDescent="0.25">
      <c r="B57" s="115">
        <f t="shared" si="0"/>
        <v>29</v>
      </c>
      <c r="C57" s="95" t="s">
        <v>311</v>
      </c>
      <c r="D57" s="96"/>
      <c r="E57" s="97"/>
      <c r="F57" s="112"/>
    </row>
    <row r="58" spans="2:6" ht="21.95" customHeight="1" x14ac:dyDescent="0.25">
      <c r="B58" s="115">
        <f t="shared" si="0"/>
        <v>30</v>
      </c>
      <c r="C58" s="95" t="s">
        <v>312</v>
      </c>
      <c r="D58" s="96"/>
      <c r="E58" s="97"/>
      <c r="F58" s="112"/>
    </row>
    <row r="59" spans="2:6" ht="21.95" customHeight="1" x14ac:dyDescent="0.25">
      <c r="B59" s="115">
        <f t="shared" si="0"/>
        <v>31</v>
      </c>
      <c r="C59" s="95" t="s">
        <v>313</v>
      </c>
      <c r="D59" s="96"/>
      <c r="E59" s="97"/>
      <c r="F59" s="112"/>
    </row>
    <row r="60" spans="2:6" ht="21.95" customHeight="1" x14ac:dyDescent="0.25">
      <c r="B60" s="115">
        <f t="shared" si="0"/>
        <v>32</v>
      </c>
      <c r="C60" s="95" t="s">
        <v>314</v>
      </c>
      <c r="D60" s="96"/>
      <c r="E60" s="97"/>
      <c r="F60" s="112"/>
    </row>
    <row r="61" spans="2:6" ht="21.95" customHeight="1" x14ac:dyDescent="0.25">
      <c r="B61" s="115">
        <f t="shared" si="0"/>
        <v>33</v>
      </c>
      <c r="C61" s="95" t="s">
        <v>315</v>
      </c>
      <c r="D61" s="96"/>
      <c r="E61" s="97"/>
      <c r="F61" s="112"/>
    </row>
    <row r="62" spans="2:6" ht="21.95" customHeight="1" x14ac:dyDescent="0.25">
      <c r="B62" s="115">
        <f t="shared" ref="B62:B99" si="1">ROW()-28</f>
        <v>34</v>
      </c>
      <c r="C62" s="95" t="s">
        <v>316</v>
      </c>
      <c r="D62" s="96"/>
      <c r="E62" s="97"/>
      <c r="F62" s="112"/>
    </row>
    <row r="63" spans="2:6" ht="21.95" customHeight="1" x14ac:dyDescent="0.25">
      <c r="B63" s="115">
        <f t="shared" si="1"/>
        <v>35</v>
      </c>
      <c r="C63" s="95" t="s">
        <v>317</v>
      </c>
      <c r="D63" s="96"/>
      <c r="E63" s="97"/>
      <c r="F63" s="112"/>
    </row>
    <row r="64" spans="2:6" ht="21.95" customHeight="1" x14ac:dyDescent="0.25">
      <c r="B64" s="115">
        <f t="shared" si="1"/>
        <v>36</v>
      </c>
      <c r="C64" s="95" t="s">
        <v>318</v>
      </c>
      <c r="D64" s="96"/>
      <c r="E64" s="97"/>
      <c r="F64" s="112"/>
    </row>
    <row r="65" spans="2:6" ht="21.95" customHeight="1" x14ac:dyDescent="0.25">
      <c r="B65" s="115">
        <f t="shared" si="1"/>
        <v>37</v>
      </c>
      <c r="C65" s="95" t="s">
        <v>319</v>
      </c>
      <c r="D65" s="96"/>
      <c r="E65" s="97"/>
      <c r="F65" s="112"/>
    </row>
    <row r="66" spans="2:6" ht="21.95" customHeight="1" x14ac:dyDescent="0.25">
      <c r="B66" s="115">
        <f t="shared" si="1"/>
        <v>38</v>
      </c>
      <c r="C66" s="95" t="s">
        <v>430</v>
      </c>
      <c r="D66" s="96"/>
      <c r="E66" s="97"/>
      <c r="F66" s="112"/>
    </row>
    <row r="67" spans="2:6" ht="21.95" customHeight="1" x14ac:dyDescent="0.25">
      <c r="B67" s="115">
        <f t="shared" si="1"/>
        <v>39</v>
      </c>
      <c r="C67" s="95" t="s">
        <v>320</v>
      </c>
      <c r="D67" s="96"/>
      <c r="E67" s="97"/>
      <c r="F67" s="112"/>
    </row>
    <row r="68" spans="2:6" ht="21.95" customHeight="1" x14ac:dyDescent="0.25">
      <c r="B68" s="115">
        <f t="shared" si="1"/>
        <v>40</v>
      </c>
      <c r="C68" s="95" t="s">
        <v>321</v>
      </c>
      <c r="D68" s="96"/>
      <c r="E68" s="97"/>
      <c r="F68" s="112"/>
    </row>
    <row r="69" spans="2:6" ht="21.95" customHeight="1" x14ac:dyDescent="0.25">
      <c r="B69" s="115">
        <f t="shared" si="1"/>
        <v>41</v>
      </c>
      <c r="C69" s="95" t="s">
        <v>322</v>
      </c>
      <c r="D69" s="96"/>
      <c r="E69" s="97"/>
      <c r="F69" s="112"/>
    </row>
    <row r="70" spans="2:6" ht="21.95" customHeight="1" x14ac:dyDescent="0.25">
      <c r="B70" s="115">
        <f t="shared" si="1"/>
        <v>42</v>
      </c>
      <c r="C70" s="95" t="s">
        <v>323</v>
      </c>
      <c r="D70" s="96"/>
      <c r="E70" s="97"/>
      <c r="F70" s="112"/>
    </row>
    <row r="71" spans="2:6" ht="21.95" customHeight="1" x14ac:dyDescent="0.25">
      <c r="B71" s="115">
        <f t="shared" si="1"/>
        <v>43</v>
      </c>
      <c r="C71" s="95" t="s">
        <v>324</v>
      </c>
      <c r="D71" s="96"/>
      <c r="E71" s="97"/>
      <c r="F71" s="112"/>
    </row>
    <row r="72" spans="2:6" ht="21.95" customHeight="1" x14ac:dyDescent="0.25">
      <c r="B72" s="115">
        <f t="shared" si="1"/>
        <v>44</v>
      </c>
      <c r="C72" s="95" t="s">
        <v>325</v>
      </c>
      <c r="D72" s="96"/>
      <c r="E72" s="97"/>
      <c r="F72" s="112"/>
    </row>
    <row r="73" spans="2:6" ht="21.95" customHeight="1" x14ac:dyDescent="0.25">
      <c r="B73" s="115">
        <f t="shared" si="1"/>
        <v>45</v>
      </c>
      <c r="C73" s="95" t="s">
        <v>326</v>
      </c>
      <c r="D73" s="96"/>
      <c r="E73" s="97"/>
      <c r="F73" s="112"/>
    </row>
    <row r="74" spans="2:6" ht="21.95" customHeight="1" x14ac:dyDescent="0.25">
      <c r="B74" s="115">
        <f t="shared" si="1"/>
        <v>46</v>
      </c>
      <c r="C74" s="95" t="s">
        <v>327</v>
      </c>
      <c r="D74" s="96"/>
      <c r="E74" s="97"/>
      <c r="F74" s="112"/>
    </row>
    <row r="75" spans="2:6" ht="21.95" customHeight="1" x14ac:dyDescent="0.25">
      <c r="B75" s="115">
        <f t="shared" si="1"/>
        <v>47</v>
      </c>
      <c r="C75" s="95" t="s">
        <v>328</v>
      </c>
      <c r="D75" s="96"/>
      <c r="E75" s="97"/>
      <c r="F75" s="112"/>
    </row>
    <row r="76" spans="2:6" ht="21.95" customHeight="1" x14ac:dyDescent="0.25">
      <c r="B76" s="115">
        <f t="shared" si="1"/>
        <v>48</v>
      </c>
      <c r="C76" s="95" t="s">
        <v>329</v>
      </c>
      <c r="D76" s="96"/>
      <c r="E76" s="97"/>
      <c r="F76" s="112"/>
    </row>
    <row r="77" spans="2:6" ht="21.95" customHeight="1" x14ac:dyDescent="0.25">
      <c r="B77" s="115">
        <f t="shared" si="1"/>
        <v>49</v>
      </c>
      <c r="C77" s="95" t="s">
        <v>330</v>
      </c>
      <c r="D77" s="96"/>
      <c r="E77" s="97"/>
      <c r="F77" s="112"/>
    </row>
    <row r="78" spans="2:6" ht="21.95" customHeight="1" x14ac:dyDescent="0.25">
      <c r="B78" s="225">
        <f>ROW()-28</f>
        <v>50</v>
      </c>
      <c r="C78" s="95" t="s">
        <v>584</v>
      </c>
      <c r="D78" s="96"/>
      <c r="E78" s="97"/>
      <c r="F78" s="112"/>
    </row>
    <row r="79" spans="2:6" ht="21.95" customHeight="1" x14ac:dyDescent="0.25">
      <c r="B79" s="115">
        <f t="shared" si="1"/>
        <v>51</v>
      </c>
      <c r="C79" s="95" t="s">
        <v>331</v>
      </c>
      <c r="D79" s="96"/>
      <c r="E79" s="97"/>
      <c r="F79" s="112"/>
    </row>
    <row r="80" spans="2:6" ht="21.95" customHeight="1" x14ac:dyDescent="0.25">
      <c r="B80" s="115">
        <f t="shared" si="1"/>
        <v>52</v>
      </c>
      <c r="C80" s="95" t="s">
        <v>332</v>
      </c>
      <c r="D80" s="96"/>
      <c r="E80" s="97"/>
      <c r="F80" s="112"/>
    </row>
    <row r="81" spans="2:6" ht="21.95" customHeight="1" x14ac:dyDescent="0.25">
      <c r="B81" s="115">
        <f t="shared" si="1"/>
        <v>53</v>
      </c>
      <c r="C81" s="95" t="s">
        <v>333</v>
      </c>
      <c r="D81" s="96"/>
      <c r="E81" s="97"/>
      <c r="F81" s="112"/>
    </row>
    <row r="82" spans="2:6" ht="21.95" customHeight="1" x14ac:dyDescent="0.25">
      <c r="B82" s="115">
        <f t="shared" si="1"/>
        <v>54</v>
      </c>
      <c r="C82" s="95" t="s">
        <v>334</v>
      </c>
      <c r="D82" s="96"/>
      <c r="E82" s="97"/>
      <c r="F82" s="112"/>
    </row>
    <row r="83" spans="2:6" ht="21.95" customHeight="1" x14ac:dyDescent="0.25">
      <c r="B83" s="228">
        <f>ROW()-28</f>
        <v>55</v>
      </c>
      <c r="C83" s="229" t="s">
        <v>577</v>
      </c>
      <c r="D83" s="230"/>
      <c r="E83" s="231"/>
      <c r="F83" s="232"/>
    </row>
    <row r="84" spans="2:6" ht="21.95" customHeight="1" x14ac:dyDescent="0.25">
      <c r="B84" s="115">
        <f t="shared" si="1"/>
        <v>56</v>
      </c>
      <c r="C84" s="95" t="s">
        <v>335</v>
      </c>
      <c r="D84" s="96"/>
      <c r="E84" s="97"/>
      <c r="F84" s="112"/>
    </row>
    <row r="85" spans="2:6" ht="21.95" customHeight="1" x14ac:dyDescent="0.25">
      <c r="B85" s="115">
        <f t="shared" si="1"/>
        <v>57</v>
      </c>
      <c r="C85" s="95" t="s">
        <v>289</v>
      </c>
      <c r="D85" s="96"/>
      <c r="E85" s="97"/>
      <c r="F85" s="112"/>
    </row>
    <row r="86" spans="2:6" ht="21.95" customHeight="1" x14ac:dyDescent="0.25">
      <c r="B86" s="115">
        <f t="shared" si="1"/>
        <v>58</v>
      </c>
      <c r="C86" s="95" t="s">
        <v>336</v>
      </c>
      <c r="D86" s="96"/>
      <c r="E86" s="97"/>
      <c r="F86" s="112"/>
    </row>
    <row r="87" spans="2:6" ht="21.95" customHeight="1" x14ac:dyDescent="0.25">
      <c r="B87" s="225">
        <f>ROW()-28</f>
        <v>59</v>
      </c>
      <c r="C87" s="95" t="s">
        <v>585</v>
      </c>
      <c r="D87" s="96"/>
      <c r="E87" s="97"/>
      <c r="F87" s="112"/>
    </row>
    <row r="88" spans="2:6" ht="21.95" customHeight="1" x14ac:dyDescent="0.25">
      <c r="B88" s="115">
        <f t="shared" si="1"/>
        <v>60</v>
      </c>
      <c r="C88" s="95" t="s">
        <v>337</v>
      </c>
      <c r="D88" s="96"/>
      <c r="E88" s="97"/>
      <c r="F88" s="112"/>
    </row>
    <row r="89" spans="2:6" ht="21.95" customHeight="1" x14ac:dyDescent="0.25">
      <c r="B89" s="225">
        <f>ROW()-28</f>
        <v>61</v>
      </c>
      <c r="C89" s="95" t="s">
        <v>575</v>
      </c>
      <c r="D89" s="96"/>
      <c r="E89" s="97"/>
      <c r="F89" s="112"/>
    </row>
    <row r="90" spans="2:6" ht="21.95" customHeight="1" x14ac:dyDescent="0.25">
      <c r="B90" s="115">
        <f t="shared" si="1"/>
        <v>62</v>
      </c>
      <c r="C90" s="95" t="s">
        <v>338</v>
      </c>
      <c r="D90" s="96"/>
      <c r="E90" s="97"/>
      <c r="F90" s="112"/>
    </row>
    <row r="91" spans="2:6" ht="21.95" customHeight="1" x14ac:dyDescent="0.25">
      <c r="B91" s="225">
        <f>ROW()-28</f>
        <v>63</v>
      </c>
      <c r="C91" s="95" t="s">
        <v>586</v>
      </c>
      <c r="D91" s="96"/>
      <c r="E91" s="97"/>
      <c r="F91" s="112"/>
    </row>
    <row r="92" spans="2:6" ht="21.95" customHeight="1" x14ac:dyDescent="0.25">
      <c r="B92" s="115">
        <f t="shared" si="1"/>
        <v>64</v>
      </c>
      <c r="C92" s="95" t="s">
        <v>339</v>
      </c>
      <c r="D92" s="96"/>
      <c r="E92" s="97"/>
      <c r="F92" s="112"/>
    </row>
    <row r="93" spans="2:6" ht="21.95" customHeight="1" x14ac:dyDescent="0.25">
      <c r="B93" s="115">
        <f t="shared" si="1"/>
        <v>65</v>
      </c>
      <c r="C93" s="95" t="s">
        <v>340</v>
      </c>
      <c r="D93" s="96"/>
      <c r="E93" s="97"/>
      <c r="F93" s="112"/>
    </row>
    <row r="94" spans="2:6" ht="21.95" customHeight="1" x14ac:dyDescent="0.25">
      <c r="B94" s="115">
        <f t="shared" si="1"/>
        <v>66</v>
      </c>
      <c r="C94" s="95" t="s">
        <v>502</v>
      </c>
      <c r="D94" s="96"/>
      <c r="E94" s="97"/>
      <c r="F94" s="112"/>
    </row>
    <row r="95" spans="2:6" ht="21.95" customHeight="1" x14ac:dyDescent="0.25">
      <c r="B95" s="115">
        <f t="shared" si="1"/>
        <v>67</v>
      </c>
      <c r="C95" s="95" t="s">
        <v>341</v>
      </c>
      <c r="D95" s="96"/>
      <c r="E95" s="97"/>
      <c r="F95" s="112"/>
    </row>
    <row r="96" spans="2:6" ht="21.95" customHeight="1" x14ac:dyDescent="0.25">
      <c r="B96" s="115">
        <f t="shared" si="1"/>
        <v>68</v>
      </c>
      <c r="C96" s="95" t="s">
        <v>342</v>
      </c>
      <c r="D96" s="96"/>
      <c r="E96" s="97"/>
      <c r="F96" s="112"/>
    </row>
    <row r="97" spans="2:6" ht="21.95" customHeight="1" x14ac:dyDescent="0.25">
      <c r="B97" s="115">
        <f t="shared" si="1"/>
        <v>69</v>
      </c>
      <c r="C97" s="95" t="s">
        <v>503</v>
      </c>
      <c r="D97" s="96"/>
      <c r="E97" s="97"/>
      <c r="F97" s="112"/>
    </row>
    <row r="98" spans="2:6" ht="21.95" customHeight="1" x14ac:dyDescent="0.25">
      <c r="B98" s="225">
        <f>ROW()-28</f>
        <v>70</v>
      </c>
      <c r="C98" s="95" t="s">
        <v>587</v>
      </c>
      <c r="D98" s="96"/>
      <c r="E98" s="97"/>
      <c r="F98" s="112"/>
    </row>
    <row r="99" spans="2:6" ht="21.95" customHeight="1" x14ac:dyDescent="0.25">
      <c r="B99" s="115">
        <f t="shared" si="1"/>
        <v>71</v>
      </c>
      <c r="C99" s="95" t="s">
        <v>343</v>
      </c>
      <c r="D99" s="96"/>
      <c r="E99" s="97"/>
      <c r="F99" s="112"/>
    </row>
    <row r="100" spans="2:6" ht="21.95" customHeight="1" x14ac:dyDescent="0.25">
      <c r="B100" s="115">
        <f t="shared" ref="B100:B131" si="2">ROW()-28</f>
        <v>72</v>
      </c>
      <c r="C100" s="95" t="s">
        <v>431</v>
      </c>
      <c r="D100" s="96"/>
      <c r="E100" s="97"/>
      <c r="F100" s="112"/>
    </row>
    <row r="101" spans="2:6" ht="21.95" customHeight="1" x14ac:dyDescent="0.25">
      <c r="B101" s="115">
        <f t="shared" si="2"/>
        <v>73</v>
      </c>
      <c r="C101" s="95" t="s">
        <v>344</v>
      </c>
      <c r="D101" s="96"/>
      <c r="E101" s="97"/>
      <c r="F101" s="112"/>
    </row>
    <row r="102" spans="2:6" ht="21.95" customHeight="1" x14ac:dyDescent="0.25">
      <c r="B102" s="115">
        <f t="shared" si="2"/>
        <v>74</v>
      </c>
      <c r="C102" s="95" t="s">
        <v>432</v>
      </c>
      <c r="D102" s="96"/>
      <c r="E102" s="97"/>
      <c r="F102" s="112"/>
    </row>
    <row r="103" spans="2:6" ht="21.95" customHeight="1" x14ac:dyDescent="0.25">
      <c r="B103" s="115">
        <f t="shared" si="2"/>
        <v>75</v>
      </c>
      <c r="C103" s="95" t="s">
        <v>345</v>
      </c>
      <c r="D103" s="96"/>
      <c r="E103" s="97"/>
      <c r="F103" s="112"/>
    </row>
    <row r="104" spans="2:6" ht="21.95" customHeight="1" x14ac:dyDescent="0.25">
      <c r="B104" s="115">
        <f t="shared" si="2"/>
        <v>76</v>
      </c>
      <c r="C104" s="95" t="s">
        <v>346</v>
      </c>
      <c r="D104" s="96"/>
      <c r="E104" s="97"/>
      <c r="F104" s="112"/>
    </row>
    <row r="105" spans="2:6" ht="21.95" customHeight="1" x14ac:dyDescent="0.25">
      <c r="B105" s="115">
        <f t="shared" si="2"/>
        <v>77</v>
      </c>
      <c r="C105" s="95" t="s">
        <v>504</v>
      </c>
      <c r="D105" s="96"/>
      <c r="E105" s="97"/>
      <c r="F105" s="112"/>
    </row>
    <row r="106" spans="2:6" ht="21.95" customHeight="1" x14ac:dyDescent="0.25">
      <c r="B106" s="115">
        <f t="shared" si="2"/>
        <v>78</v>
      </c>
      <c r="C106" s="95" t="s">
        <v>347</v>
      </c>
      <c r="D106" s="96"/>
      <c r="E106" s="97"/>
      <c r="F106" s="112"/>
    </row>
    <row r="107" spans="2:6" ht="21.95" customHeight="1" x14ac:dyDescent="0.25">
      <c r="B107" s="115">
        <f t="shared" si="2"/>
        <v>79</v>
      </c>
      <c r="C107" s="95" t="s">
        <v>348</v>
      </c>
      <c r="D107" s="96"/>
      <c r="E107" s="97"/>
      <c r="F107" s="112"/>
    </row>
    <row r="108" spans="2:6" ht="21.95" customHeight="1" x14ac:dyDescent="0.25">
      <c r="B108" s="115">
        <f t="shared" si="2"/>
        <v>80</v>
      </c>
      <c r="C108" s="95" t="s">
        <v>349</v>
      </c>
      <c r="D108" s="96"/>
      <c r="E108" s="97"/>
      <c r="F108" s="112"/>
    </row>
    <row r="109" spans="2:6" ht="21.95" customHeight="1" x14ac:dyDescent="0.25">
      <c r="B109" s="115">
        <f t="shared" si="2"/>
        <v>81</v>
      </c>
      <c r="C109" s="95" t="s">
        <v>350</v>
      </c>
      <c r="D109" s="96"/>
      <c r="E109" s="97"/>
      <c r="F109" s="112"/>
    </row>
    <row r="110" spans="2:6" ht="21.95" customHeight="1" x14ac:dyDescent="0.25">
      <c r="B110" s="115">
        <f t="shared" si="2"/>
        <v>82</v>
      </c>
      <c r="C110" s="95" t="s">
        <v>351</v>
      </c>
      <c r="D110" s="96"/>
      <c r="E110" s="97"/>
      <c r="F110" s="112"/>
    </row>
    <row r="111" spans="2:6" ht="21.95" customHeight="1" x14ac:dyDescent="0.25">
      <c r="B111" s="115">
        <f t="shared" si="2"/>
        <v>83</v>
      </c>
      <c r="C111" s="95" t="s">
        <v>352</v>
      </c>
      <c r="D111" s="96"/>
      <c r="E111" s="97"/>
      <c r="F111" s="112"/>
    </row>
    <row r="112" spans="2:6" ht="21.95" customHeight="1" x14ac:dyDescent="0.25">
      <c r="B112" s="115">
        <f t="shared" si="2"/>
        <v>84</v>
      </c>
      <c r="C112" s="95" t="s">
        <v>353</v>
      </c>
      <c r="D112" s="96"/>
      <c r="E112" s="97"/>
      <c r="F112" s="112"/>
    </row>
    <row r="113" spans="2:6" ht="21.95" customHeight="1" x14ac:dyDescent="0.25">
      <c r="B113" s="115">
        <f t="shared" si="2"/>
        <v>85</v>
      </c>
      <c r="C113" s="95" t="s">
        <v>354</v>
      </c>
      <c r="D113" s="96"/>
      <c r="E113" s="97"/>
      <c r="F113" s="112"/>
    </row>
    <row r="114" spans="2:6" ht="21.95" customHeight="1" x14ac:dyDescent="0.25">
      <c r="B114" s="115">
        <f t="shared" si="2"/>
        <v>86</v>
      </c>
      <c r="C114" s="95" t="s">
        <v>355</v>
      </c>
      <c r="D114" s="96"/>
      <c r="E114" s="97"/>
      <c r="F114" s="112"/>
    </row>
    <row r="115" spans="2:6" ht="21.95" customHeight="1" x14ac:dyDescent="0.25">
      <c r="B115" s="115">
        <f t="shared" si="2"/>
        <v>87</v>
      </c>
      <c r="C115" s="95" t="s">
        <v>356</v>
      </c>
      <c r="D115" s="96"/>
      <c r="E115" s="97"/>
      <c r="F115" s="112"/>
    </row>
    <row r="116" spans="2:6" ht="21.95" customHeight="1" x14ac:dyDescent="0.25">
      <c r="B116" s="115">
        <f t="shared" si="2"/>
        <v>88</v>
      </c>
      <c r="C116" s="95" t="s">
        <v>357</v>
      </c>
      <c r="D116" s="96"/>
      <c r="E116" s="97"/>
      <c r="F116" s="112"/>
    </row>
    <row r="117" spans="2:6" ht="21.95" customHeight="1" x14ac:dyDescent="0.25">
      <c r="B117" s="115">
        <f t="shared" si="2"/>
        <v>89</v>
      </c>
      <c r="C117" s="95" t="s">
        <v>358</v>
      </c>
      <c r="D117" s="96"/>
      <c r="E117" s="97"/>
      <c r="F117" s="112"/>
    </row>
    <row r="118" spans="2:6" ht="21.95" customHeight="1" x14ac:dyDescent="0.25">
      <c r="B118" s="115">
        <f t="shared" si="2"/>
        <v>90</v>
      </c>
      <c r="C118" s="95" t="s">
        <v>359</v>
      </c>
      <c r="D118" s="96"/>
      <c r="E118" s="97"/>
      <c r="F118" s="112"/>
    </row>
    <row r="119" spans="2:6" ht="21.95" customHeight="1" x14ac:dyDescent="0.25">
      <c r="B119" s="115">
        <f t="shared" si="2"/>
        <v>91</v>
      </c>
      <c r="C119" s="95" t="s">
        <v>360</v>
      </c>
      <c r="D119" s="96"/>
      <c r="E119" s="97"/>
      <c r="F119" s="112"/>
    </row>
    <row r="120" spans="2:6" ht="21.95" customHeight="1" x14ac:dyDescent="0.25">
      <c r="B120" s="115">
        <f t="shared" si="2"/>
        <v>92</v>
      </c>
      <c r="C120" s="95" t="s">
        <v>361</v>
      </c>
      <c r="D120" s="96"/>
      <c r="E120" s="97"/>
      <c r="F120" s="112"/>
    </row>
    <row r="121" spans="2:6" ht="21.95" customHeight="1" x14ac:dyDescent="0.25">
      <c r="B121" s="115">
        <f t="shared" si="2"/>
        <v>93</v>
      </c>
      <c r="C121" s="95" t="s">
        <v>362</v>
      </c>
      <c r="D121" s="96"/>
      <c r="E121" s="97"/>
      <c r="F121" s="112"/>
    </row>
    <row r="122" spans="2:6" ht="21.95" customHeight="1" x14ac:dyDescent="0.25">
      <c r="B122" s="115">
        <f t="shared" si="2"/>
        <v>94</v>
      </c>
      <c r="C122" s="95" t="s">
        <v>505</v>
      </c>
      <c r="D122" s="96"/>
      <c r="E122" s="97"/>
      <c r="F122" s="112"/>
    </row>
    <row r="123" spans="2:6" ht="21.95" customHeight="1" x14ac:dyDescent="0.25">
      <c r="B123" s="115">
        <f t="shared" si="2"/>
        <v>95</v>
      </c>
      <c r="C123" s="95" t="s">
        <v>363</v>
      </c>
      <c r="D123" s="96"/>
      <c r="E123" s="97"/>
      <c r="F123" s="112"/>
    </row>
    <row r="124" spans="2:6" ht="21.95" customHeight="1" x14ac:dyDescent="0.25">
      <c r="B124" s="115">
        <f t="shared" si="2"/>
        <v>96</v>
      </c>
      <c r="C124" s="95" t="s">
        <v>364</v>
      </c>
      <c r="D124" s="96"/>
      <c r="E124" s="97"/>
      <c r="F124" s="112"/>
    </row>
    <row r="125" spans="2:6" ht="21.95" customHeight="1" x14ac:dyDescent="0.25">
      <c r="B125" s="115">
        <f t="shared" si="2"/>
        <v>97</v>
      </c>
      <c r="C125" s="95" t="s">
        <v>365</v>
      </c>
      <c r="D125" s="96"/>
      <c r="E125" s="97"/>
      <c r="F125" s="112"/>
    </row>
    <row r="126" spans="2:6" ht="21.95" customHeight="1" x14ac:dyDescent="0.25">
      <c r="B126" s="115">
        <f t="shared" si="2"/>
        <v>98</v>
      </c>
      <c r="C126" s="95" t="s">
        <v>366</v>
      </c>
      <c r="D126" s="96"/>
      <c r="E126" s="97"/>
      <c r="F126" s="112"/>
    </row>
    <row r="127" spans="2:6" ht="21.95" customHeight="1" x14ac:dyDescent="0.25">
      <c r="B127" s="115">
        <f t="shared" si="2"/>
        <v>99</v>
      </c>
      <c r="C127" s="95" t="s">
        <v>367</v>
      </c>
      <c r="D127" s="96"/>
      <c r="E127" s="97"/>
      <c r="F127" s="112"/>
    </row>
    <row r="128" spans="2:6" ht="21.95" customHeight="1" x14ac:dyDescent="0.25">
      <c r="B128" s="115">
        <f t="shared" si="2"/>
        <v>100</v>
      </c>
      <c r="C128" s="95" t="s">
        <v>368</v>
      </c>
      <c r="D128" s="96"/>
      <c r="E128" s="97"/>
      <c r="F128" s="112"/>
    </row>
    <row r="129" spans="2:6" ht="21.95" customHeight="1" x14ac:dyDescent="0.25">
      <c r="B129" s="115">
        <f t="shared" si="2"/>
        <v>101</v>
      </c>
      <c r="C129" s="95" t="s">
        <v>369</v>
      </c>
      <c r="D129" s="96"/>
      <c r="E129" s="97"/>
      <c r="F129" s="112"/>
    </row>
    <row r="130" spans="2:6" ht="21.95" customHeight="1" x14ac:dyDescent="0.25">
      <c r="B130" s="115">
        <f t="shared" si="2"/>
        <v>102</v>
      </c>
      <c r="C130" s="95" t="s">
        <v>370</v>
      </c>
      <c r="D130" s="96"/>
      <c r="E130" s="97"/>
      <c r="F130" s="112"/>
    </row>
    <row r="131" spans="2:6" ht="21.95" customHeight="1" x14ac:dyDescent="0.25">
      <c r="B131" s="115">
        <f t="shared" si="2"/>
        <v>103</v>
      </c>
      <c r="C131" s="95" t="s">
        <v>371</v>
      </c>
      <c r="D131" s="96"/>
      <c r="E131" s="97"/>
      <c r="F131" s="112"/>
    </row>
    <row r="132" spans="2:6" ht="21.95" customHeight="1" x14ac:dyDescent="0.25">
      <c r="B132" s="115">
        <f t="shared" ref="B132:B165" si="3">ROW()-28</f>
        <v>104</v>
      </c>
      <c r="C132" s="95" t="s">
        <v>372</v>
      </c>
      <c r="D132" s="96"/>
      <c r="E132" s="97"/>
      <c r="F132" s="112"/>
    </row>
    <row r="133" spans="2:6" ht="21.95" customHeight="1" x14ac:dyDescent="0.25">
      <c r="B133" s="115">
        <f t="shared" si="3"/>
        <v>105</v>
      </c>
      <c r="C133" s="95" t="s">
        <v>373</v>
      </c>
      <c r="D133" s="96"/>
      <c r="E133" s="97"/>
      <c r="F133" s="112"/>
    </row>
    <row r="134" spans="2:6" ht="21.95" customHeight="1" x14ac:dyDescent="0.25">
      <c r="B134" s="115">
        <f t="shared" si="3"/>
        <v>106</v>
      </c>
      <c r="C134" s="95" t="s">
        <v>374</v>
      </c>
      <c r="D134" s="96"/>
      <c r="E134" s="97"/>
      <c r="F134" s="112"/>
    </row>
    <row r="135" spans="2:6" ht="21.95" customHeight="1" x14ac:dyDescent="0.25">
      <c r="B135" s="115">
        <f t="shared" si="3"/>
        <v>107</v>
      </c>
      <c r="C135" s="95" t="s">
        <v>375</v>
      </c>
      <c r="D135" s="96"/>
      <c r="E135" s="97"/>
      <c r="F135" s="112"/>
    </row>
    <row r="136" spans="2:6" ht="21.95" customHeight="1" x14ac:dyDescent="0.25">
      <c r="B136" s="115">
        <f t="shared" si="3"/>
        <v>108</v>
      </c>
      <c r="C136" s="95" t="s">
        <v>506</v>
      </c>
      <c r="D136" s="96"/>
      <c r="E136" s="97"/>
      <c r="F136" s="112"/>
    </row>
    <row r="137" spans="2:6" ht="21.95" customHeight="1" x14ac:dyDescent="0.25">
      <c r="B137" s="115">
        <f t="shared" si="3"/>
        <v>109</v>
      </c>
      <c r="C137" s="95" t="s">
        <v>376</v>
      </c>
      <c r="D137" s="96"/>
      <c r="E137" s="97"/>
      <c r="F137" s="112"/>
    </row>
    <row r="138" spans="2:6" ht="21.95" customHeight="1" x14ac:dyDescent="0.25">
      <c r="B138" s="115">
        <f t="shared" si="3"/>
        <v>110</v>
      </c>
      <c r="C138" s="95" t="s">
        <v>377</v>
      </c>
      <c r="D138" s="96"/>
      <c r="E138" s="97"/>
      <c r="F138" s="112"/>
    </row>
    <row r="139" spans="2:6" ht="21.95" customHeight="1" x14ac:dyDescent="0.25">
      <c r="B139" s="115">
        <f t="shared" si="3"/>
        <v>111</v>
      </c>
      <c r="C139" s="95" t="s">
        <v>378</v>
      </c>
      <c r="D139" s="96"/>
      <c r="E139" s="97"/>
      <c r="F139" s="112"/>
    </row>
    <row r="140" spans="2:6" ht="21.95" customHeight="1" x14ac:dyDescent="0.25">
      <c r="B140" s="115">
        <f t="shared" si="3"/>
        <v>112</v>
      </c>
      <c r="C140" s="95" t="s">
        <v>433</v>
      </c>
      <c r="D140" s="96"/>
      <c r="E140" s="97"/>
      <c r="F140" s="112"/>
    </row>
    <row r="141" spans="2:6" ht="21.95" customHeight="1" x14ac:dyDescent="0.25">
      <c r="B141" s="115">
        <f t="shared" si="3"/>
        <v>113</v>
      </c>
      <c r="C141" s="95" t="s">
        <v>379</v>
      </c>
      <c r="D141" s="96"/>
      <c r="E141" s="97"/>
      <c r="F141" s="112"/>
    </row>
    <row r="142" spans="2:6" ht="21.95" customHeight="1" x14ac:dyDescent="0.25">
      <c r="B142" s="115">
        <f t="shared" si="3"/>
        <v>114</v>
      </c>
      <c r="C142" s="95" t="s">
        <v>380</v>
      </c>
      <c r="D142" s="96"/>
      <c r="E142" s="97"/>
      <c r="F142" s="112"/>
    </row>
    <row r="143" spans="2:6" ht="21.95" customHeight="1" x14ac:dyDescent="0.25">
      <c r="B143" s="115">
        <f t="shared" si="3"/>
        <v>115</v>
      </c>
      <c r="C143" s="95" t="s">
        <v>381</v>
      </c>
      <c r="D143" s="96"/>
      <c r="E143" s="97"/>
      <c r="F143" s="112"/>
    </row>
    <row r="144" spans="2:6" ht="21.95" customHeight="1" x14ac:dyDescent="0.25">
      <c r="B144" s="225">
        <f>ROW()-28</f>
        <v>116</v>
      </c>
      <c r="C144" s="95" t="s">
        <v>588</v>
      </c>
      <c r="D144" s="96"/>
      <c r="E144" s="97"/>
      <c r="F144" s="112"/>
    </row>
    <row r="145" spans="2:6" ht="21.95" customHeight="1" x14ac:dyDescent="0.25">
      <c r="B145" s="115">
        <f t="shared" si="3"/>
        <v>117</v>
      </c>
      <c r="C145" s="95" t="s">
        <v>382</v>
      </c>
      <c r="D145" s="96"/>
      <c r="E145" s="97"/>
      <c r="F145" s="112"/>
    </row>
    <row r="146" spans="2:6" ht="21.95" customHeight="1" x14ac:dyDescent="0.25">
      <c r="B146" s="115">
        <f t="shared" si="3"/>
        <v>118</v>
      </c>
      <c r="C146" s="95" t="s">
        <v>383</v>
      </c>
      <c r="D146" s="96"/>
      <c r="E146" s="97"/>
      <c r="F146" s="112"/>
    </row>
    <row r="147" spans="2:6" ht="21.95" customHeight="1" x14ac:dyDescent="0.25">
      <c r="B147" s="115">
        <f t="shared" si="3"/>
        <v>119</v>
      </c>
      <c r="C147" s="95" t="s">
        <v>384</v>
      </c>
      <c r="D147" s="96"/>
      <c r="E147" s="97"/>
      <c r="F147" s="112"/>
    </row>
    <row r="148" spans="2:6" ht="21.95" customHeight="1" x14ac:dyDescent="0.25">
      <c r="B148" s="115">
        <f t="shared" si="3"/>
        <v>120</v>
      </c>
      <c r="C148" s="95" t="s">
        <v>385</v>
      </c>
      <c r="D148" s="96"/>
      <c r="E148" s="97"/>
      <c r="F148" s="112"/>
    </row>
    <row r="149" spans="2:6" ht="21.95" customHeight="1" x14ac:dyDescent="0.25">
      <c r="B149" s="115">
        <f t="shared" si="3"/>
        <v>121</v>
      </c>
      <c r="C149" s="95" t="s">
        <v>438</v>
      </c>
      <c r="D149" s="96"/>
      <c r="E149" s="97"/>
      <c r="F149" s="112"/>
    </row>
    <row r="150" spans="2:6" ht="21.95" customHeight="1" x14ac:dyDescent="0.25">
      <c r="B150" s="115">
        <f t="shared" si="3"/>
        <v>122</v>
      </c>
      <c r="C150" s="95" t="s">
        <v>386</v>
      </c>
      <c r="D150" s="96"/>
      <c r="E150" s="97"/>
      <c r="F150" s="112"/>
    </row>
    <row r="151" spans="2:6" ht="21.95" customHeight="1" x14ac:dyDescent="0.25">
      <c r="B151" s="115">
        <f t="shared" si="3"/>
        <v>123</v>
      </c>
      <c r="C151" s="95" t="s">
        <v>387</v>
      </c>
      <c r="D151" s="96"/>
      <c r="E151" s="97"/>
      <c r="F151" s="112"/>
    </row>
    <row r="152" spans="2:6" ht="21.95" customHeight="1" x14ac:dyDescent="0.25">
      <c r="B152" s="115">
        <f t="shared" si="3"/>
        <v>124</v>
      </c>
      <c r="C152" s="95" t="s">
        <v>388</v>
      </c>
      <c r="D152" s="96"/>
      <c r="E152" s="97"/>
      <c r="F152" s="112"/>
    </row>
    <row r="153" spans="2:6" ht="21.95" customHeight="1" x14ac:dyDescent="0.25">
      <c r="B153" s="115">
        <f t="shared" si="3"/>
        <v>125</v>
      </c>
      <c r="C153" s="95" t="s">
        <v>389</v>
      </c>
      <c r="D153" s="96"/>
      <c r="E153" s="97"/>
      <c r="F153" s="112"/>
    </row>
    <row r="154" spans="2:6" ht="21.95" customHeight="1" x14ac:dyDescent="0.25">
      <c r="B154" s="115">
        <f t="shared" si="3"/>
        <v>126</v>
      </c>
      <c r="C154" s="95" t="s">
        <v>390</v>
      </c>
      <c r="D154" s="96"/>
      <c r="E154" s="97"/>
      <c r="F154" s="112"/>
    </row>
    <row r="155" spans="2:6" ht="21.95" customHeight="1" x14ac:dyDescent="0.25">
      <c r="B155" s="115">
        <f t="shared" si="3"/>
        <v>127</v>
      </c>
      <c r="C155" s="95" t="s">
        <v>391</v>
      </c>
      <c r="D155" s="96"/>
      <c r="E155" s="97"/>
      <c r="F155" s="112"/>
    </row>
    <row r="156" spans="2:6" ht="21.95" customHeight="1" x14ac:dyDescent="0.25">
      <c r="B156" s="115">
        <f t="shared" si="3"/>
        <v>128</v>
      </c>
      <c r="C156" s="95" t="s">
        <v>507</v>
      </c>
      <c r="D156" s="96"/>
      <c r="E156" s="97"/>
      <c r="F156" s="112"/>
    </row>
    <row r="157" spans="2:6" ht="21.95" customHeight="1" x14ac:dyDescent="0.25">
      <c r="B157" s="115">
        <f t="shared" si="3"/>
        <v>129</v>
      </c>
      <c r="C157" s="95" t="s">
        <v>392</v>
      </c>
      <c r="D157" s="96"/>
      <c r="E157" s="97"/>
      <c r="F157" s="112"/>
    </row>
    <row r="158" spans="2:6" ht="21.95" customHeight="1" x14ac:dyDescent="0.25">
      <c r="B158" s="228">
        <f>ROW()-28</f>
        <v>130</v>
      </c>
      <c r="C158" s="229" t="s">
        <v>576</v>
      </c>
      <c r="D158" s="230"/>
      <c r="E158" s="231"/>
      <c r="F158" s="232"/>
    </row>
    <row r="159" spans="2:6" ht="21.95" customHeight="1" x14ac:dyDescent="0.25">
      <c r="B159" s="115">
        <f t="shared" si="3"/>
        <v>131</v>
      </c>
      <c r="C159" s="95" t="s">
        <v>393</v>
      </c>
      <c r="D159" s="96"/>
      <c r="E159" s="97"/>
      <c r="F159" s="112"/>
    </row>
    <row r="160" spans="2:6" ht="21.95" customHeight="1" x14ac:dyDescent="0.25">
      <c r="B160" s="115">
        <f t="shared" si="3"/>
        <v>132</v>
      </c>
      <c r="C160" s="95" t="s">
        <v>394</v>
      </c>
      <c r="D160" s="96"/>
      <c r="E160" s="97"/>
      <c r="F160" s="112"/>
    </row>
    <row r="161" spans="2:6" ht="21.95" customHeight="1" x14ac:dyDescent="0.25">
      <c r="B161" s="115">
        <f t="shared" si="3"/>
        <v>133</v>
      </c>
      <c r="C161" s="95" t="s">
        <v>395</v>
      </c>
      <c r="D161" s="96"/>
      <c r="E161" s="97"/>
      <c r="F161" s="112"/>
    </row>
    <row r="162" spans="2:6" ht="21.95" customHeight="1" x14ac:dyDescent="0.25">
      <c r="B162" s="115">
        <f t="shared" si="3"/>
        <v>134</v>
      </c>
      <c r="C162" s="95" t="s">
        <v>396</v>
      </c>
      <c r="D162" s="96"/>
      <c r="E162" s="97"/>
      <c r="F162" s="112"/>
    </row>
    <row r="163" spans="2:6" ht="21.95" customHeight="1" x14ac:dyDescent="0.25">
      <c r="B163" s="115">
        <f t="shared" si="3"/>
        <v>135</v>
      </c>
      <c r="C163" s="95" t="s">
        <v>397</v>
      </c>
      <c r="D163" s="96"/>
      <c r="E163" s="97"/>
      <c r="F163" s="112"/>
    </row>
    <row r="164" spans="2:6" ht="21.95" customHeight="1" x14ac:dyDescent="0.25">
      <c r="B164" s="115">
        <f t="shared" si="3"/>
        <v>136</v>
      </c>
      <c r="C164" s="95" t="s">
        <v>508</v>
      </c>
      <c r="D164" s="96"/>
      <c r="E164" s="97"/>
      <c r="F164" s="112"/>
    </row>
    <row r="165" spans="2:6" ht="21.95" customHeight="1" x14ac:dyDescent="0.25">
      <c r="B165" s="115">
        <f t="shared" si="3"/>
        <v>137</v>
      </c>
      <c r="C165" s="95" t="s">
        <v>398</v>
      </c>
      <c r="D165" s="96"/>
      <c r="E165" s="97"/>
      <c r="F165" s="112"/>
    </row>
    <row r="166" spans="2:6" ht="21.95" customHeight="1" x14ac:dyDescent="0.25">
      <c r="B166" s="115">
        <f t="shared" ref="B166:B197" si="4">ROW()-28</f>
        <v>138</v>
      </c>
      <c r="C166" s="95" t="s">
        <v>509</v>
      </c>
      <c r="D166" s="96"/>
      <c r="E166" s="97"/>
      <c r="F166" s="112"/>
    </row>
    <row r="167" spans="2:6" ht="21.95" customHeight="1" x14ac:dyDescent="0.25">
      <c r="B167" s="115">
        <f t="shared" si="4"/>
        <v>139</v>
      </c>
      <c r="C167" s="95" t="s">
        <v>510</v>
      </c>
      <c r="D167" s="96"/>
      <c r="E167" s="97"/>
      <c r="F167" s="112"/>
    </row>
    <row r="168" spans="2:6" ht="21.95" customHeight="1" x14ac:dyDescent="0.25">
      <c r="B168" s="115">
        <f t="shared" si="4"/>
        <v>140</v>
      </c>
      <c r="C168" s="95" t="s">
        <v>511</v>
      </c>
      <c r="D168" s="96"/>
      <c r="E168" s="97"/>
      <c r="F168" s="112"/>
    </row>
    <row r="169" spans="2:6" ht="21.95" customHeight="1" x14ac:dyDescent="0.25">
      <c r="B169" s="115">
        <f t="shared" si="4"/>
        <v>141</v>
      </c>
      <c r="C169" s="95" t="s">
        <v>512</v>
      </c>
      <c r="D169" s="96"/>
      <c r="E169" s="97"/>
      <c r="F169" s="112"/>
    </row>
    <row r="170" spans="2:6" ht="21.95" customHeight="1" x14ac:dyDescent="0.25">
      <c r="B170" s="115">
        <f t="shared" si="4"/>
        <v>142</v>
      </c>
      <c r="C170" s="95" t="s">
        <v>513</v>
      </c>
      <c r="D170" s="96"/>
      <c r="E170" s="97"/>
      <c r="F170" s="112"/>
    </row>
    <row r="171" spans="2:6" ht="21.95" customHeight="1" x14ac:dyDescent="0.25">
      <c r="B171" s="115">
        <f t="shared" si="4"/>
        <v>143</v>
      </c>
      <c r="C171" s="95" t="s">
        <v>399</v>
      </c>
      <c r="D171" s="96"/>
      <c r="E171" s="97"/>
      <c r="F171" s="112"/>
    </row>
    <row r="172" spans="2:6" ht="21.95" customHeight="1" x14ac:dyDescent="0.25">
      <c r="B172" s="115">
        <f t="shared" si="4"/>
        <v>144</v>
      </c>
      <c r="C172" s="95" t="s">
        <v>400</v>
      </c>
      <c r="D172" s="96"/>
      <c r="E172" s="97"/>
      <c r="F172" s="112"/>
    </row>
    <row r="173" spans="2:6" ht="21.95" customHeight="1" x14ac:dyDescent="0.25">
      <c r="B173" s="115">
        <f t="shared" si="4"/>
        <v>145</v>
      </c>
      <c r="C173" s="95" t="s">
        <v>401</v>
      </c>
      <c r="D173" s="96"/>
      <c r="E173" s="97"/>
      <c r="F173" s="112"/>
    </row>
    <row r="174" spans="2:6" ht="21.95" customHeight="1" x14ac:dyDescent="0.25">
      <c r="B174" s="115">
        <f t="shared" si="4"/>
        <v>146</v>
      </c>
      <c r="C174" s="95" t="s">
        <v>514</v>
      </c>
      <c r="D174" s="96"/>
      <c r="E174" s="97"/>
      <c r="F174" s="112"/>
    </row>
    <row r="175" spans="2:6" ht="21.95" customHeight="1" x14ac:dyDescent="0.25">
      <c r="B175" s="115">
        <f t="shared" si="4"/>
        <v>147</v>
      </c>
      <c r="C175" s="95" t="s">
        <v>515</v>
      </c>
      <c r="D175" s="96"/>
      <c r="E175" s="97"/>
      <c r="F175" s="112"/>
    </row>
    <row r="176" spans="2:6" ht="21.95" customHeight="1" x14ac:dyDescent="0.25">
      <c r="B176" s="115">
        <f t="shared" si="4"/>
        <v>148</v>
      </c>
      <c r="C176" s="95" t="s">
        <v>402</v>
      </c>
      <c r="D176" s="96"/>
      <c r="E176" s="97"/>
      <c r="F176" s="112"/>
    </row>
    <row r="177" spans="2:6" ht="21.95" customHeight="1" x14ac:dyDescent="0.25">
      <c r="B177" s="115">
        <f t="shared" si="4"/>
        <v>149</v>
      </c>
      <c r="C177" s="95" t="s">
        <v>403</v>
      </c>
      <c r="D177" s="96"/>
      <c r="E177" s="97"/>
      <c r="F177" s="112"/>
    </row>
    <row r="178" spans="2:6" ht="21.95" customHeight="1" x14ac:dyDescent="0.25">
      <c r="B178" s="115">
        <f t="shared" si="4"/>
        <v>150</v>
      </c>
      <c r="C178" s="95" t="s">
        <v>404</v>
      </c>
      <c r="D178" s="96"/>
      <c r="E178" s="97"/>
      <c r="F178" s="112"/>
    </row>
    <row r="179" spans="2:6" ht="21.95" customHeight="1" x14ac:dyDescent="0.25">
      <c r="B179" s="115">
        <f t="shared" si="4"/>
        <v>151</v>
      </c>
      <c r="C179" s="95" t="s">
        <v>405</v>
      </c>
      <c r="D179" s="96"/>
      <c r="E179" s="97"/>
      <c r="F179" s="112"/>
    </row>
    <row r="180" spans="2:6" ht="21.95" customHeight="1" x14ac:dyDescent="0.25">
      <c r="B180" s="115">
        <f t="shared" si="4"/>
        <v>152</v>
      </c>
      <c r="C180" s="95" t="s">
        <v>516</v>
      </c>
      <c r="D180" s="96"/>
      <c r="E180" s="97"/>
      <c r="F180" s="112"/>
    </row>
    <row r="181" spans="2:6" ht="21.95" customHeight="1" x14ac:dyDescent="0.25">
      <c r="B181" s="115">
        <f t="shared" si="4"/>
        <v>153</v>
      </c>
      <c r="C181" s="95" t="s">
        <v>406</v>
      </c>
      <c r="D181" s="96"/>
      <c r="E181" s="97"/>
      <c r="F181" s="112"/>
    </row>
    <row r="182" spans="2:6" ht="21.95" customHeight="1" x14ac:dyDescent="0.25">
      <c r="B182" s="115">
        <f t="shared" si="4"/>
        <v>154</v>
      </c>
      <c r="C182" s="95" t="s">
        <v>434</v>
      </c>
      <c r="D182" s="96"/>
      <c r="E182" s="97"/>
      <c r="F182" s="112"/>
    </row>
    <row r="183" spans="2:6" ht="21.95" customHeight="1" x14ac:dyDescent="0.25">
      <c r="B183" s="115">
        <f t="shared" si="4"/>
        <v>155</v>
      </c>
      <c r="C183" s="95" t="s">
        <v>407</v>
      </c>
      <c r="D183" s="96"/>
      <c r="E183" s="97"/>
      <c r="F183" s="112"/>
    </row>
    <row r="184" spans="2:6" ht="21.95" customHeight="1" x14ac:dyDescent="0.25">
      <c r="B184" s="115">
        <f t="shared" si="4"/>
        <v>156</v>
      </c>
      <c r="C184" s="95" t="s">
        <v>408</v>
      </c>
      <c r="D184" s="96"/>
      <c r="E184" s="97"/>
      <c r="F184" s="112"/>
    </row>
    <row r="185" spans="2:6" ht="21.95" customHeight="1" x14ac:dyDescent="0.25">
      <c r="B185" s="115">
        <f t="shared" si="4"/>
        <v>157</v>
      </c>
      <c r="C185" s="95" t="s">
        <v>435</v>
      </c>
      <c r="D185" s="96"/>
      <c r="E185" s="97"/>
      <c r="F185" s="112"/>
    </row>
    <row r="186" spans="2:6" ht="21.95" customHeight="1" x14ac:dyDescent="0.25">
      <c r="B186" s="115">
        <f t="shared" si="4"/>
        <v>158</v>
      </c>
      <c r="C186" s="95" t="s">
        <v>409</v>
      </c>
      <c r="D186" s="96"/>
      <c r="E186" s="97"/>
      <c r="F186" s="112"/>
    </row>
    <row r="187" spans="2:6" ht="21.95" customHeight="1" x14ac:dyDescent="0.25">
      <c r="B187" s="115">
        <f t="shared" si="4"/>
        <v>159</v>
      </c>
      <c r="C187" s="95" t="s">
        <v>517</v>
      </c>
      <c r="D187" s="96"/>
      <c r="E187" s="97"/>
      <c r="F187" s="112"/>
    </row>
    <row r="188" spans="2:6" ht="21.95" customHeight="1" x14ac:dyDescent="0.25">
      <c r="B188" s="115">
        <f t="shared" si="4"/>
        <v>160</v>
      </c>
      <c r="C188" s="95" t="s">
        <v>518</v>
      </c>
      <c r="D188" s="96"/>
      <c r="E188" s="97"/>
      <c r="F188" s="112"/>
    </row>
    <row r="189" spans="2:6" ht="21.95" customHeight="1" x14ac:dyDescent="0.25">
      <c r="B189" s="115">
        <f t="shared" si="4"/>
        <v>161</v>
      </c>
      <c r="C189" s="95" t="s">
        <v>436</v>
      </c>
      <c r="D189" s="96"/>
      <c r="E189" s="97"/>
      <c r="F189" s="112"/>
    </row>
    <row r="190" spans="2:6" ht="21.95" customHeight="1" x14ac:dyDescent="0.25">
      <c r="B190" s="115">
        <f t="shared" si="4"/>
        <v>162</v>
      </c>
      <c r="C190" s="95" t="s">
        <v>519</v>
      </c>
      <c r="D190" s="96"/>
      <c r="E190" s="97"/>
      <c r="F190" s="112"/>
    </row>
    <row r="191" spans="2:6" ht="21.95" customHeight="1" x14ac:dyDescent="0.25">
      <c r="B191" s="115">
        <f t="shared" si="4"/>
        <v>163</v>
      </c>
      <c r="C191" s="95" t="s">
        <v>520</v>
      </c>
      <c r="D191" s="96"/>
      <c r="E191" s="97"/>
      <c r="F191" s="112"/>
    </row>
    <row r="192" spans="2:6" ht="21.95" customHeight="1" x14ac:dyDescent="0.25">
      <c r="B192" s="115">
        <f t="shared" si="4"/>
        <v>164</v>
      </c>
      <c r="C192" s="95" t="s">
        <v>521</v>
      </c>
      <c r="D192" s="96"/>
      <c r="E192" s="97"/>
      <c r="F192" s="112"/>
    </row>
    <row r="193" spans="2:6" ht="21.95" customHeight="1" x14ac:dyDescent="0.25">
      <c r="B193" s="115">
        <f t="shared" si="4"/>
        <v>165</v>
      </c>
      <c r="C193" s="95" t="s">
        <v>410</v>
      </c>
      <c r="D193" s="96"/>
      <c r="E193" s="97"/>
      <c r="F193" s="112"/>
    </row>
    <row r="194" spans="2:6" ht="21.95" customHeight="1" x14ac:dyDescent="0.25">
      <c r="B194" s="115">
        <f t="shared" si="4"/>
        <v>166</v>
      </c>
      <c r="C194" s="95" t="s">
        <v>411</v>
      </c>
      <c r="D194" s="96"/>
      <c r="E194" s="97"/>
      <c r="F194" s="112"/>
    </row>
    <row r="195" spans="2:6" ht="21.95" customHeight="1" x14ac:dyDescent="0.25">
      <c r="B195" s="115">
        <f t="shared" si="4"/>
        <v>167</v>
      </c>
      <c r="C195" s="95" t="s">
        <v>412</v>
      </c>
      <c r="D195" s="96"/>
      <c r="E195" s="97"/>
      <c r="F195" s="112"/>
    </row>
    <row r="196" spans="2:6" ht="21.95" customHeight="1" x14ac:dyDescent="0.25">
      <c r="B196" s="115">
        <f t="shared" si="4"/>
        <v>168</v>
      </c>
      <c r="C196" s="95" t="s">
        <v>413</v>
      </c>
      <c r="D196" s="96"/>
      <c r="E196" s="97"/>
      <c r="F196" s="112"/>
    </row>
    <row r="197" spans="2:6" ht="21.95" customHeight="1" x14ac:dyDescent="0.25">
      <c r="B197" s="115">
        <f t="shared" si="4"/>
        <v>169</v>
      </c>
      <c r="C197" s="95" t="s">
        <v>414</v>
      </c>
      <c r="D197" s="96"/>
      <c r="E197" s="97"/>
      <c r="F197" s="112"/>
    </row>
    <row r="198" spans="2:6" ht="21.95" customHeight="1" x14ac:dyDescent="0.25">
      <c r="B198" s="115">
        <f t="shared" ref="B198:B205" si="5">ROW()-28</f>
        <v>170</v>
      </c>
      <c r="C198" s="95" t="s">
        <v>415</v>
      </c>
      <c r="D198" s="96"/>
      <c r="E198" s="97"/>
      <c r="F198" s="112"/>
    </row>
    <row r="199" spans="2:6" ht="21.95" customHeight="1" x14ac:dyDescent="0.25">
      <c r="B199" s="115">
        <f t="shared" si="5"/>
        <v>171</v>
      </c>
      <c r="C199" s="95" t="s">
        <v>416</v>
      </c>
      <c r="D199" s="96"/>
      <c r="E199" s="97"/>
      <c r="F199" s="112"/>
    </row>
    <row r="200" spans="2:6" ht="21.95" customHeight="1" x14ac:dyDescent="0.25">
      <c r="B200" s="115">
        <f t="shared" si="5"/>
        <v>172</v>
      </c>
      <c r="C200" s="95" t="s">
        <v>417</v>
      </c>
      <c r="D200" s="96"/>
      <c r="E200" s="97"/>
      <c r="F200" s="112"/>
    </row>
    <row r="201" spans="2:6" ht="21.95" customHeight="1" x14ac:dyDescent="0.25">
      <c r="B201" s="115">
        <f t="shared" si="5"/>
        <v>173</v>
      </c>
      <c r="C201" s="95" t="s">
        <v>418</v>
      </c>
      <c r="D201" s="96"/>
      <c r="E201" s="97"/>
      <c r="F201" s="112"/>
    </row>
    <row r="202" spans="2:6" ht="21.95" customHeight="1" x14ac:dyDescent="0.25">
      <c r="B202" s="115">
        <f t="shared" si="5"/>
        <v>174</v>
      </c>
      <c r="C202" s="95" t="s">
        <v>419</v>
      </c>
      <c r="D202" s="96"/>
      <c r="E202" s="97"/>
      <c r="F202" s="112"/>
    </row>
    <row r="203" spans="2:6" ht="21.95" customHeight="1" x14ac:dyDescent="0.25">
      <c r="B203" s="115">
        <f t="shared" si="5"/>
        <v>175</v>
      </c>
      <c r="C203" s="95" t="s">
        <v>420</v>
      </c>
      <c r="D203" s="96"/>
      <c r="E203" s="97"/>
      <c r="F203" s="112"/>
    </row>
    <row r="204" spans="2:6" ht="21.95" customHeight="1" x14ac:dyDescent="0.25">
      <c r="B204" s="115">
        <f t="shared" si="5"/>
        <v>176</v>
      </c>
      <c r="C204" s="95" t="s">
        <v>421</v>
      </c>
      <c r="D204" s="96"/>
      <c r="E204" s="97"/>
      <c r="F204" s="112"/>
    </row>
    <row r="205" spans="2:6" ht="21.95" customHeight="1" x14ac:dyDescent="0.25">
      <c r="B205" s="115">
        <f t="shared" si="5"/>
        <v>177</v>
      </c>
      <c r="C205" s="95" t="s">
        <v>522</v>
      </c>
      <c r="D205" s="96"/>
      <c r="E205" s="97"/>
      <c r="F205" s="112"/>
    </row>
    <row r="206" spans="2:6" ht="21.95" customHeight="1" x14ac:dyDescent="0.25">
      <c r="B206" s="73"/>
      <c r="C206" s="343" t="s">
        <v>422</v>
      </c>
      <c r="D206" s="343"/>
      <c r="E206" s="343"/>
      <c r="F206" s="344"/>
    </row>
    <row r="207" spans="2:6" ht="21.95" customHeight="1" x14ac:dyDescent="0.25">
      <c r="B207" s="115">
        <f>ROW()-29</f>
        <v>178</v>
      </c>
      <c r="C207" s="307"/>
      <c r="D207" s="308"/>
      <c r="E207" s="308"/>
      <c r="F207" s="309"/>
    </row>
    <row r="208" spans="2:6" ht="21.95" customHeight="1" x14ac:dyDescent="0.25">
      <c r="B208" s="187">
        <f t="shared" ref="B208:B220" si="6">ROW()-29</f>
        <v>179</v>
      </c>
      <c r="C208" s="307"/>
      <c r="D208" s="308"/>
      <c r="E208" s="308"/>
      <c r="F208" s="309"/>
    </row>
    <row r="209" spans="2:6" ht="21.95" customHeight="1" x14ac:dyDescent="0.25">
      <c r="B209" s="187">
        <f t="shared" si="6"/>
        <v>180</v>
      </c>
      <c r="C209" s="307"/>
      <c r="D209" s="308"/>
      <c r="E209" s="308"/>
      <c r="F209" s="309"/>
    </row>
    <row r="210" spans="2:6" ht="21.95" customHeight="1" x14ac:dyDescent="0.25">
      <c r="B210" s="187">
        <f t="shared" si="6"/>
        <v>181</v>
      </c>
      <c r="C210" s="307"/>
      <c r="D210" s="308"/>
      <c r="E210" s="308"/>
      <c r="F210" s="309"/>
    </row>
    <row r="211" spans="2:6" ht="21.95" customHeight="1" x14ac:dyDescent="0.25">
      <c r="B211" s="187">
        <f t="shared" si="6"/>
        <v>182</v>
      </c>
      <c r="C211" s="307"/>
      <c r="D211" s="308"/>
      <c r="E211" s="308"/>
      <c r="F211" s="309"/>
    </row>
    <row r="212" spans="2:6" ht="21.95" customHeight="1" x14ac:dyDescent="0.25">
      <c r="B212" s="187">
        <f t="shared" si="6"/>
        <v>183</v>
      </c>
      <c r="C212" s="307"/>
      <c r="D212" s="308"/>
      <c r="E212" s="308"/>
      <c r="F212" s="309"/>
    </row>
    <row r="213" spans="2:6" ht="21.95" customHeight="1" x14ac:dyDescent="0.25">
      <c r="B213" s="187">
        <f t="shared" si="6"/>
        <v>184</v>
      </c>
      <c r="C213" s="307"/>
      <c r="D213" s="308"/>
      <c r="E213" s="308"/>
      <c r="F213" s="309"/>
    </row>
    <row r="214" spans="2:6" ht="21.95" customHeight="1" x14ac:dyDescent="0.25">
      <c r="B214" s="187">
        <f t="shared" si="6"/>
        <v>185</v>
      </c>
      <c r="C214" s="307"/>
      <c r="D214" s="308"/>
      <c r="E214" s="308"/>
      <c r="F214" s="309"/>
    </row>
    <row r="215" spans="2:6" ht="21.95" customHeight="1" x14ac:dyDescent="0.25">
      <c r="B215" s="187">
        <f t="shared" si="6"/>
        <v>186</v>
      </c>
      <c r="C215" s="307"/>
      <c r="D215" s="308"/>
      <c r="E215" s="308"/>
      <c r="F215" s="309"/>
    </row>
    <row r="216" spans="2:6" ht="21.95" customHeight="1" x14ac:dyDescent="0.25">
      <c r="B216" s="187">
        <f t="shared" si="6"/>
        <v>187</v>
      </c>
      <c r="C216" s="307"/>
      <c r="D216" s="308"/>
      <c r="E216" s="308"/>
      <c r="F216" s="309"/>
    </row>
    <row r="217" spans="2:6" ht="21.95" customHeight="1" x14ac:dyDescent="0.25">
      <c r="B217" s="187">
        <f t="shared" si="6"/>
        <v>188</v>
      </c>
      <c r="C217" s="307"/>
      <c r="D217" s="308"/>
      <c r="E217" s="308"/>
      <c r="F217" s="309"/>
    </row>
    <row r="218" spans="2:6" ht="21.95" customHeight="1" x14ac:dyDescent="0.25">
      <c r="B218" s="187">
        <f t="shared" si="6"/>
        <v>189</v>
      </c>
      <c r="C218" s="307"/>
      <c r="D218" s="308"/>
      <c r="E218" s="308"/>
      <c r="F218" s="309"/>
    </row>
    <row r="219" spans="2:6" ht="21.95" customHeight="1" x14ac:dyDescent="0.25">
      <c r="B219" s="187">
        <f t="shared" si="6"/>
        <v>190</v>
      </c>
      <c r="C219" s="307"/>
      <c r="D219" s="308"/>
      <c r="E219" s="308"/>
      <c r="F219" s="309"/>
    </row>
    <row r="220" spans="2:6" ht="21.95" customHeight="1" x14ac:dyDescent="0.25">
      <c r="B220" s="187">
        <f t="shared" si="6"/>
        <v>191</v>
      </c>
      <c r="C220" s="307"/>
      <c r="D220" s="308"/>
      <c r="E220" s="308"/>
      <c r="F220" s="309"/>
    </row>
  </sheetData>
  <sheetProtection formatRows="0"/>
  <mergeCells count="57">
    <mergeCell ref="C219:F219"/>
    <mergeCell ref="C220:F220"/>
    <mergeCell ref="C214:F214"/>
    <mergeCell ref="C215:F215"/>
    <mergeCell ref="C216:F216"/>
    <mergeCell ref="C217:F217"/>
    <mergeCell ref="C218:F218"/>
    <mergeCell ref="C209:F209"/>
    <mergeCell ref="C210:F210"/>
    <mergeCell ref="C211:F211"/>
    <mergeCell ref="C212:F212"/>
    <mergeCell ref="C213:F213"/>
    <mergeCell ref="B3:F3"/>
    <mergeCell ref="C206:F206"/>
    <mergeCell ref="E24:F24"/>
    <mergeCell ref="E25:F25"/>
    <mergeCell ref="E26:F26"/>
    <mergeCell ref="E8:F8"/>
    <mergeCell ref="E9:F9"/>
    <mergeCell ref="E10:F10"/>
    <mergeCell ref="E11:F11"/>
    <mergeCell ref="E12:F12"/>
    <mergeCell ref="E27:F27"/>
    <mergeCell ref="B18:C22"/>
    <mergeCell ref="B12:D12"/>
    <mergeCell ref="B13:D13"/>
    <mergeCell ref="B4:D4"/>
    <mergeCell ref="B14:D14"/>
    <mergeCell ref="B5:D5"/>
    <mergeCell ref="B6:D6"/>
    <mergeCell ref="B7:D7"/>
    <mergeCell ref="B8:D8"/>
    <mergeCell ref="B15:D15"/>
    <mergeCell ref="B9:D9"/>
    <mergeCell ref="B10:D10"/>
    <mergeCell ref="B11:D11"/>
    <mergeCell ref="E4:F4"/>
    <mergeCell ref="E5:F5"/>
    <mergeCell ref="E13:F13"/>
    <mergeCell ref="E18:F18"/>
    <mergeCell ref="E19:F19"/>
    <mergeCell ref="E14:F14"/>
    <mergeCell ref="E15:F15"/>
    <mergeCell ref="E16:F16"/>
    <mergeCell ref="E17:F17"/>
    <mergeCell ref="E7:F7"/>
    <mergeCell ref="E23:F23"/>
    <mergeCell ref="E6:F6"/>
    <mergeCell ref="C207:F207"/>
    <mergeCell ref="C208:F208"/>
    <mergeCell ref="C28:E28"/>
    <mergeCell ref="E20:F20"/>
    <mergeCell ref="E21:F21"/>
    <mergeCell ref="B23:C27"/>
    <mergeCell ref="E22:F22"/>
    <mergeCell ref="B16:D16"/>
    <mergeCell ref="B17:D17"/>
  </mergeCells>
  <conditionalFormatting sqref="A39:A137 C206 C28:E28 A23:B23 A19:A22 A24:A37 A18:B18 A3:A17 E4:E27 B29:B205 A2:B2 B3 B207:B220 F29:F205">
    <cfRule type="expression" dxfId="260" priority="52">
      <formula>AND(CELL("защита", A2)=0, NOT(ISBLANK(A2)))</formula>
    </cfRule>
    <cfRule type="expression" dxfId="259" priority="58">
      <formula>AND(CELL("защита", A2)=0, ISBLANK(A2))</formula>
    </cfRule>
    <cfRule type="expression" dxfId="258" priority="59">
      <formula>CELL("защита", A2)=0</formula>
    </cfRule>
  </conditionalFormatting>
  <conditionalFormatting sqref="F28">
    <cfRule type="expression" dxfId="257" priority="43">
      <formula>AND(CELL("защита", F28)=0, NOT(ISBLANK(F28)))</formula>
    </cfRule>
    <cfRule type="expression" dxfId="256" priority="44">
      <formula>AND(CELL("защита", F28)=0, ISBLANK(F28))</formula>
    </cfRule>
    <cfRule type="expression" dxfId="255" priority="45">
      <formula>CELL("защита", F28)=0</formula>
    </cfRule>
  </conditionalFormatting>
  <conditionalFormatting sqref="D18:D22">
    <cfRule type="expression" dxfId="254" priority="37">
      <formula>AND(CELL("защита", D18)=0, NOT(ISBLANK(D18)))</formula>
    </cfRule>
    <cfRule type="expression" dxfId="253" priority="38">
      <formula>AND(CELL("защита", D18)=0, ISBLANK(D18))</formula>
    </cfRule>
    <cfRule type="expression" dxfId="252" priority="39">
      <formula>CELL("защита", D18)=0</formula>
    </cfRule>
  </conditionalFormatting>
  <conditionalFormatting sqref="D23:D27">
    <cfRule type="expression" dxfId="251" priority="34">
      <formula>AND(CELL("защита", D23)=0, NOT(ISBLANK(D23)))</formula>
    </cfRule>
    <cfRule type="expression" dxfId="250" priority="35">
      <formula>AND(CELL("защита", D23)=0, ISBLANK(D23))</formula>
    </cfRule>
    <cfRule type="expression" dxfId="249" priority="36">
      <formula>CELL("защита", D23)=0</formula>
    </cfRule>
  </conditionalFormatting>
  <conditionalFormatting sqref="C207:C220">
    <cfRule type="expression" dxfId="248" priority="22">
      <formula>AND(CELL("защита", C207)=0, NOT(ISBLANK(C207)))</formula>
    </cfRule>
    <cfRule type="expression" dxfId="247" priority="23">
      <formula>AND(CELL("защита", C207)=0, ISBLANK(C207))</formula>
    </cfRule>
    <cfRule type="expression" dxfId="246" priority="24">
      <formula>CELL("защита", C207)=0</formula>
    </cfRule>
  </conditionalFormatting>
  <conditionalFormatting sqref="B4:B11">
    <cfRule type="expression" dxfId="245" priority="16">
      <formula>AND(CELL("защита", B4)=0, NOT(ISBLANK(B4)))</formula>
    </cfRule>
    <cfRule type="expression" dxfId="244" priority="17">
      <formula>AND(CELL("защита", B4)=0, ISBLANK(B4))</formula>
    </cfRule>
    <cfRule type="expression" dxfId="243" priority="18">
      <formula>CELL("защита", B4)=0</formula>
    </cfRule>
  </conditionalFormatting>
  <conditionalFormatting sqref="B12:B17">
    <cfRule type="expression" dxfId="242" priority="13">
      <formula>AND(CELL("защита", B12)=0, NOT(ISBLANK(B12)))</formula>
    </cfRule>
    <cfRule type="expression" dxfId="241" priority="14">
      <formula>AND(CELL("защита", B12)=0, ISBLANK(B12))</formula>
    </cfRule>
    <cfRule type="expression" dxfId="240" priority="15">
      <formula>CELL("защита", B12)=0</formula>
    </cfRule>
  </conditionalFormatting>
  <conditionalFormatting sqref="E4:F27">
    <cfRule type="cellIs" dxfId="239" priority="1" operator="notEqual">
      <formula>" "</formula>
    </cfRule>
    <cfRule type="cellIs" dxfId="238"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0:C136"/>
    <dataValidation allowBlank="1" showInputMessage="1" showErrorMessage="1" prompt="Заполняется автоматически на основе данных оферты" sqref="E4:F4 E12:F13"/>
    <dataValidation allowBlank="1" showInputMessage="1" showErrorMessage="1" prompt="Заполняется автоматически на основе данных анкеты" sqref="E5:F11 E14:F27"/>
    <dataValidation type="list" allowBlank="1" showInputMessage="1" showErrorMessage="1" prompt="Выберите &quot;Х&quot; в выпадающем списке, если хотите отметить данный вид работы (услуги)" sqref="F29:F205">
      <formula1>"Х,"</formula1>
    </dataValidation>
    <dataValidation allowBlank="1" showInputMessage="1" showErrorMessage="1" prompt="Здесь вы можете указать вид деятельности, не перечисленный в данном разделе" sqref="C207:C220"/>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11">
    <pageSetUpPr fitToPage="1"/>
  </sheetPr>
  <dimension ref="A1:D35"/>
  <sheetViews>
    <sheetView showGridLines="0" view="pageBreakPreview" zoomScale="90" zoomScaleNormal="100" zoomScaleSheetLayoutView="90" workbookViewId="0">
      <pane xSplit="3" ySplit="4" topLeftCell="D5" activePane="bottomRight" state="frozen"/>
      <selection activeCell="K22" sqref="K22"/>
      <selection pane="topRight" activeCell="K22" sqref="K22"/>
      <selection pane="bottomLeft" activeCell="K22" sqref="K22"/>
      <selection pane="bottomRight" activeCell="J14" sqref="J14"/>
    </sheetView>
  </sheetViews>
  <sheetFormatPr defaultRowHeight="14.25" x14ac:dyDescent="0.25"/>
  <cols>
    <col min="1" max="1" width="4.28515625" style="54" customWidth="1"/>
    <col min="2" max="2" width="5.7109375" style="54" customWidth="1"/>
    <col min="3" max="3" width="66" style="54" customWidth="1"/>
    <col min="4" max="4" width="15.7109375" style="54" customWidth="1"/>
    <col min="5" max="5" width="9" style="54" customWidth="1"/>
    <col min="6" max="6" width="4.7109375" style="54" customWidth="1"/>
    <col min="7" max="7" width="68.5703125" style="54" customWidth="1"/>
    <col min="8" max="8" width="6.85546875" style="54" customWidth="1"/>
    <col min="9" max="16384" width="9.140625" style="54"/>
  </cols>
  <sheetData>
    <row r="1" spans="1:4" ht="20.100000000000001" customHeight="1" x14ac:dyDescent="0.25"/>
    <row r="2" spans="1:4" ht="23.25" customHeight="1" x14ac:dyDescent="0.25">
      <c r="B2" s="78" t="str">
        <f>'ОФЕРТА_ (начни с меня)'!B2:C2&amp;" "&amp;'ОФЕРТА_ (начни с меня)'!D2</f>
        <v xml:space="preserve">Заявка на участие в закупке № </v>
      </c>
      <c r="C2" s="78"/>
      <c r="D2" s="159"/>
    </row>
    <row r="3" spans="1:4" ht="23.25" customHeight="1" x14ac:dyDescent="0.25">
      <c r="B3" s="137" t="str">
        <f>"Участник закупки: "&amp;IF(ISBLANK('Анкета. Виды работ'!E5),"",'Анкета. Виды работ'!E5)</f>
        <v xml:space="preserve">Участник закупки:  </v>
      </c>
      <c r="C3" s="137"/>
      <c r="D3" s="56"/>
    </row>
    <row r="4" spans="1:4" ht="23.25" customHeight="1" thickBot="1" x14ac:dyDescent="0.3">
      <c r="A4" s="137"/>
      <c r="B4" s="349" t="s">
        <v>541</v>
      </c>
      <c r="C4" s="349"/>
      <c r="D4" s="349"/>
    </row>
    <row r="5" spans="1:4" ht="19.5" customHeight="1" x14ac:dyDescent="0.25">
      <c r="A5" s="6"/>
      <c r="B5" s="34">
        <v>1200</v>
      </c>
      <c r="C5" s="200" t="s">
        <v>167</v>
      </c>
      <c r="D5" s="35">
        <f>SUM(D6:D11)</f>
        <v>0</v>
      </c>
    </row>
    <row r="6" spans="1:4" ht="19.5" customHeight="1" x14ac:dyDescent="0.25">
      <c r="A6" s="6"/>
      <c r="B6" s="36">
        <v>1210</v>
      </c>
      <c r="C6" s="192" t="s">
        <v>142</v>
      </c>
      <c r="D6" s="37"/>
    </row>
    <row r="7" spans="1:4" ht="19.5" customHeight="1" x14ac:dyDescent="0.25">
      <c r="A7" s="6"/>
      <c r="B7" s="36">
        <v>1220</v>
      </c>
      <c r="C7" s="192" t="s">
        <v>143</v>
      </c>
      <c r="D7" s="37"/>
    </row>
    <row r="8" spans="1:4" ht="19.5" customHeight="1" x14ac:dyDescent="0.25">
      <c r="A8" s="6"/>
      <c r="B8" s="36">
        <v>1230</v>
      </c>
      <c r="C8" s="192" t="s">
        <v>144</v>
      </c>
      <c r="D8" s="37"/>
    </row>
    <row r="9" spans="1:4" ht="19.5" customHeight="1" x14ac:dyDescent="0.25">
      <c r="A9" s="6"/>
      <c r="B9" s="36">
        <v>1240</v>
      </c>
      <c r="C9" s="192" t="s">
        <v>145</v>
      </c>
      <c r="D9" s="37"/>
    </row>
    <row r="10" spans="1:4" ht="19.5" customHeight="1" x14ac:dyDescent="0.25">
      <c r="A10" s="6"/>
      <c r="B10" s="36">
        <v>1250</v>
      </c>
      <c r="C10" s="192" t="s">
        <v>146</v>
      </c>
      <c r="D10" s="37"/>
    </row>
    <row r="11" spans="1:4" ht="19.5" customHeight="1" thickBot="1" x14ac:dyDescent="0.3">
      <c r="A11" s="6"/>
      <c r="B11" s="38">
        <v>1260</v>
      </c>
      <c r="C11" s="201" t="s">
        <v>147</v>
      </c>
      <c r="D11" s="39"/>
    </row>
    <row r="12" spans="1:4" ht="19.5" customHeight="1" thickBot="1" x14ac:dyDescent="0.3">
      <c r="A12" s="6"/>
      <c r="B12" s="40">
        <v>1170</v>
      </c>
      <c r="C12" s="202" t="s">
        <v>148</v>
      </c>
      <c r="D12" s="41"/>
    </row>
    <row r="13" spans="1:4" ht="19.5" customHeight="1" thickBot="1" x14ac:dyDescent="0.3">
      <c r="A13" s="6"/>
      <c r="B13" s="40">
        <v>1500</v>
      </c>
      <c r="C13" s="202" t="s">
        <v>168</v>
      </c>
      <c r="D13" s="236">
        <f>SUM(D14:D18)</f>
        <v>0</v>
      </c>
    </row>
    <row r="14" spans="1:4" ht="19.5" customHeight="1" x14ac:dyDescent="0.25">
      <c r="A14" s="6"/>
      <c r="B14" s="36">
        <v>1510</v>
      </c>
      <c r="C14" s="235" t="s">
        <v>149</v>
      </c>
      <c r="D14" s="234"/>
    </row>
    <row r="15" spans="1:4" ht="19.5" customHeight="1" x14ac:dyDescent="0.25">
      <c r="A15" s="6"/>
      <c r="B15" s="36">
        <v>1520</v>
      </c>
      <c r="C15" s="192" t="s">
        <v>150</v>
      </c>
      <c r="D15" s="37"/>
    </row>
    <row r="16" spans="1:4" ht="19.5" customHeight="1" x14ac:dyDescent="0.25">
      <c r="A16" s="6"/>
      <c r="B16" s="36">
        <v>1530</v>
      </c>
      <c r="C16" s="192" t="s">
        <v>151</v>
      </c>
      <c r="D16" s="37"/>
    </row>
    <row r="17" spans="1:4" ht="19.5" customHeight="1" x14ac:dyDescent="0.25">
      <c r="A17" s="7"/>
      <c r="B17" s="36">
        <v>1540</v>
      </c>
      <c r="C17" s="233" t="s">
        <v>152</v>
      </c>
      <c r="D17" s="37"/>
    </row>
    <row r="18" spans="1:4" ht="19.5" customHeight="1" thickBot="1" x14ac:dyDescent="0.3">
      <c r="A18" s="7"/>
      <c r="B18" s="36">
        <v>1550</v>
      </c>
      <c r="C18" s="233" t="s">
        <v>582</v>
      </c>
      <c r="D18" s="37"/>
    </row>
    <row r="19" spans="1:4" ht="19.5" customHeight="1" thickBot="1" x14ac:dyDescent="0.3">
      <c r="B19" s="40">
        <v>1300</v>
      </c>
      <c r="C19" s="237" t="s">
        <v>169</v>
      </c>
      <c r="D19" s="236">
        <f>SUM(D20,D22:D25)-D21</f>
        <v>0</v>
      </c>
    </row>
    <row r="20" spans="1:4" ht="19.5" customHeight="1" x14ac:dyDescent="0.25">
      <c r="B20" s="36">
        <v>1310</v>
      </c>
      <c r="C20" s="235" t="s">
        <v>153</v>
      </c>
      <c r="D20" s="234"/>
    </row>
    <row r="21" spans="1:4" ht="19.5" customHeight="1" x14ac:dyDescent="0.25">
      <c r="B21" s="36">
        <v>1320</v>
      </c>
      <c r="C21" s="192" t="s">
        <v>154</v>
      </c>
      <c r="D21" s="37"/>
    </row>
    <row r="22" spans="1:4" ht="19.5" customHeight="1" x14ac:dyDescent="0.25">
      <c r="B22" s="36">
        <v>1340</v>
      </c>
      <c r="C22" s="192" t="s">
        <v>155</v>
      </c>
      <c r="D22" s="37"/>
    </row>
    <row r="23" spans="1:4" ht="19.5" customHeight="1" x14ac:dyDescent="0.25">
      <c r="B23" s="36">
        <v>1350</v>
      </c>
      <c r="C23" s="192" t="s">
        <v>156</v>
      </c>
      <c r="D23" s="37"/>
    </row>
    <row r="24" spans="1:4" ht="19.5" customHeight="1" x14ac:dyDescent="0.25">
      <c r="B24" s="36">
        <v>1360</v>
      </c>
      <c r="C24" s="192" t="s">
        <v>157</v>
      </c>
      <c r="D24" s="37"/>
    </row>
    <row r="25" spans="1:4" ht="19.5" customHeight="1" thickBot="1" x14ac:dyDescent="0.3">
      <c r="B25" s="38">
        <v>1370</v>
      </c>
      <c r="C25" s="203" t="s">
        <v>158</v>
      </c>
      <c r="D25" s="39"/>
    </row>
    <row r="26" spans="1:4" ht="19.5" customHeight="1" thickBot="1" x14ac:dyDescent="0.3">
      <c r="B26" s="40">
        <v>1100</v>
      </c>
      <c r="C26" s="237" t="s">
        <v>170</v>
      </c>
      <c r="D26" s="236">
        <f>SUM(D27:D35)</f>
        <v>0</v>
      </c>
    </row>
    <row r="27" spans="1:4" ht="19.5" customHeight="1" x14ac:dyDescent="0.25">
      <c r="B27" s="36">
        <v>1110</v>
      </c>
      <c r="C27" s="235" t="s">
        <v>159</v>
      </c>
      <c r="D27" s="234"/>
    </row>
    <row r="28" spans="1:4" ht="19.5" customHeight="1" x14ac:dyDescent="0.25">
      <c r="B28" s="36">
        <v>1120</v>
      </c>
      <c r="C28" s="192" t="s">
        <v>160</v>
      </c>
      <c r="D28" s="37"/>
    </row>
    <row r="29" spans="1:4" ht="19.5" customHeight="1" x14ac:dyDescent="0.25">
      <c r="B29" s="36">
        <v>1130</v>
      </c>
      <c r="C29" s="192" t="s">
        <v>161</v>
      </c>
      <c r="D29" s="37"/>
    </row>
    <row r="30" spans="1:4" ht="19.5" customHeight="1" x14ac:dyDescent="0.25">
      <c r="B30" s="36">
        <v>1140</v>
      </c>
      <c r="C30" s="192" t="s">
        <v>162</v>
      </c>
      <c r="D30" s="37"/>
    </row>
    <row r="31" spans="1:4" ht="19.5" customHeight="1" x14ac:dyDescent="0.25">
      <c r="B31" s="36">
        <v>1150</v>
      </c>
      <c r="C31" s="192" t="s">
        <v>163</v>
      </c>
      <c r="D31" s="37"/>
    </row>
    <row r="32" spans="1:4" ht="19.5" customHeight="1" x14ac:dyDescent="0.25">
      <c r="B32" s="36">
        <v>1160</v>
      </c>
      <c r="C32" s="192" t="s">
        <v>164</v>
      </c>
      <c r="D32" s="37"/>
    </row>
    <row r="33" spans="2:4" ht="19.5" customHeight="1" x14ac:dyDescent="0.25">
      <c r="B33" s="36">
        <v>1170</v>
      </c>
      <c r="C33" s="192" t="s">
        <v>148</v>
      </c>
      <c r="D33" s="37"/>
    </row>
    <row r="34" spans="2:4" ht="19.5" customHeight="1" x14ac:dyDescent="0.25">
      <c r="B34" s="36">
        <v>1180</v>
      </c>
      <c r="C34" s="192" t="s">
        <v>165</v>
      </c>
      <c r="D34" s="37"/>
    </row>
    <row r="35" spans="2:4" ht="19.5" customHeight="1" thickBot="1" x14ac:dyDescent="0.3">
      <c r="B35" s="38">
        <v>1190</v>
      </c>
      <c r="C35" s="203" t="s">
        <v>166</v>
      </c>
      <c r="D35" s="39"/>
    </row>
  </sheetData>
  <mergeCells count="1">
    <mergeCell ref="B4:D4"/>
  </mergeCells>
  <conditionalFormatting sqref="A2:A3 D2 A4:D35">
    <cfRule type="expression" dxfId="224" priority="8">
      <formula>CELL("защита", A2)=0</formula>
    </cfRule>
  </conditionalFormatting>
  <conditionalFormatting sqref="D5:D35">
    <cfRule type="expression" dxfId="223" priority="6">
      <formula>AND(CELL("защита", D5)=0, NOT(ISBLANK(D5)))</formula>
    </cfRule>
    <cfRule type="expression" dxfId="222" priority="7">
      <formula>AND(CELL("защита", D5)=0, ISBLANK(D5))</formula>
    </cfRule>
  </conditionalFormatting>
  <conditionalFormatting sqref="B2:B3">
    <cfRule type="expression" dxfId="221" priority="1">
      <formula>AND(CELL("защита", B2)=0, NOT(ISBLANK(B2)))</formula>
    </cfRule>
    <cfRule type="expression" dxfId="220" priority="2">
      <formula>AND(CELL("защита", B2)=0, ISBLANK(B2))</formula>
    </cfRule>
    <cfRule type="expression" dxfId="219" priority="3">
      <formula>CELL("защита", B2)=0</formula>
    </cfRule>
  </conditionalFormatting>
  <dataValidations count="1">
    <dataValidation type="custom" operator="lessThan" allowBlank="1" showInputMessage="1" showErrorMessage="1" error="Только число" sqref="D5:D35">
      <formula1>ISNUMBER(D5)</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27"/>
  <sheetViews>
    <sheetView showGridLines="0" view="pageBreakPreview" zoomScale="90" zoomScaleNormal="100" zoomScaleSheetLayoutView="90" workbookViewId="0">
      <pane xSplit="3" ySplit="5" topLeftCell="D21" activePane="bottomRight" state="frozen"/>
      <selection activeCell="K22" sqref="K22"/>
      <selection pane="topRight" activeCell="K22" sqref="K22"/>
      <selection pane="bottomLeft" activeCell="K22" sqref="K22"/>
      <selection pane="bottomRight" activeCell="D14" sqref="D14"/>
    </sheetView>
  </sheetViews>
  <sheetFormatPr defaultRowHeight="14.25" x14ac:dyDescent="0.25"/>
  <cols>
    <col min="1" max="1" width="4.28515625" style="54" customWidth="1"/>
    <col min="2" max="2" width="8.7109375" style="54" customWidth="1"/>
    <col min="3" max="3" width="42.7109375" style="54" customWidth="1"/>
    <col min="4" max="4" width="57.140625" style="54" customWidth="1"/>
    <col min="5" max="6" width="16.28515625" style="54" customWidth="1"/>
    <col min="7" max="16384" width="9.140625" style="54"/>
  </cols>
  <sheetData>
    <row r="1" spans="1:12" ht="20.100000000000001" customHeight="1" x14ac:dyDescent="0.25"/>
    <row r="2" spans="1:12" s="56" customFormat="1" ht="23.25" customHeight="1" x14ac:dyDescent="0.25">
      <c r="B2" s="78" t="str">
        <f>'ОФЕРТА_ (начни с меня)'!B2:C2&amp;" "&amp;'ОФЕРТА_ (начни с меня)'!D2</f>
        <v xml:space="preserve">Заявка на участие в закупке № </v>
      </c>
      <c r="C2" s="78"/>
      <c r="D2" s="78"/>
    </row>
    <row r="3" spans="1:12" s="56" customFormat="1" ht="23.25" customHeight="1" x14ac:dyDescent="0.25">
      <c r="A3" s="167"/>
      <c r="B3" s="137" t="str">
        <f>"Участник закупки: "&amp;IF(ISBLANK('Анкета. Виды работ'!E5),"",'Анкета. Виды работ'!E5)</f>
        <v xml:space="preserve">Участник закупки:  </v>
      </c>
      <c r="C3" s="137"/>
      <c r="D3" s="160"/>
      <c r="E3" s="159"/>
      <c r="F3" s="159"/>
      <c r="G3" s="159"/>
      <c r="H3" s="159"/>
      <c r="I3" s="159"/>
      <c r="J3" s="159"/>
      <c r="K3" s="159"/>
      <c r="L3" s="159"/>
    </row>
    <row r="4" spans="1:12" s="56" customFormat="1" ht="23.25" customHeight="1" x14ac:dyDescent="0.25">
      <c r="A4" s="168"/>
      <c r="B4" s="350" t="s">
        <v>49</v>
      </c>
      <c r="C4" s="350"/>
      <c r="D4" s="350"/>
      <c r="E4" s="94"/>
      <c r="F4" s="94"/>
      <c r="G4" s="160"/>
      <c r="H4" s="160"/>
      <c r="I4" s="160"/>
      <c r="J4" s="160"/>
      <c r="K4" s="160"/>
      <c r="L4" s="160"/>
    </row>
    <row r="5" spans="1:12" ht="36.4" customHeight="1" x14ac:dyDescent="0.25">
      <c r="A5" s="16"/>
      <c r="B5" s="248" t="s">
        <v>14</v>
      </c>
      <c r="C5" s="248" t="s">
        <v>32</v>
      </c>
      <c r="D5" s="248" t="s">
        <v>74</v>
      </c>
      <c r="E5" s="248" t="s">
        <v>132</v>
      </c>
      <c r="F5" s="249" t="s">
        <v>82</v>
      </c>
    </row>
    <row r="6" spans="1:12" ht="251.25" customHeight="1" x14ac:dyDescent="0.25">
      <c r="A6" s="42"/>
      <c r="B6" s="248">
        <v>1</v>
      </c>
      <c r="C6" s="250" t="s">
        <v>33</v>
      </c>
      <c r="D6" s="181" t="s">
        <v>210</v>
      </c>
      <c r="E6" s="181"/>
      <c r="F6" s="242" t="s">
        <v>83</v>
      </c>
    </row>
    <row r="7" spans="1:12" ht="101.25" customHeight="1" x14ac:dyDescent="0.25">
      <c r="A7" s="42"/>
      <c r="B7" s="248">
        <v>2</v>
      </c>
      <c r="C7" s="250" t="s">
        <v>34</v>
      </c>
      <c r="D7" s="181" t="s">
        <v>35</v>
      </c>
      <c r="E7" s="181"/>
      <c r="F7" s="241" t="s">
        <v>117</v>
      </c>
    </row>
    <row r="8" spans="1:12" ht="79.150000000000006" customHeight="1" x14ac:dyDescent="0.25">
      <c r="A8" s="42"/>
      <c r="B8" s="248">
        <v>3</v>
      </c>
      <c r="C8" s="250" t="s">
        <v>36</v>
      </c>
      <c r="D8" s="181" t="s">
        <v>37</v>
      </c>
      <c r="E8" s="181"/>
      <c r="F8" s="241" t="s">
        <v>117</v>
      </c>
    </row>
    <row r="9" spans="1:12" ht="101.25" customHeight="1" x14ac:dyDescent="0.25">
      <c r="A9" s="42"/>
      <c r="B9" s="248">
        <v>4</v>
      </c>
      <c r="C9" s="250" t="s">
        <v>38</v>
      </c>
      <c r="D9" s="181" t="s">
        <v>75</v>
      </c>
      <c r="E9" s="181"/>
      <c r="F9" s="241" t="s">
        <v>117</v>
      </c>
    </row>
    <row r="10" spans="1:12" ht="90" customHeight="1" x14ac:dyDescent="0.25">
      <c r="A10" s="42"/>
      <c r="B10" s="248">
        <v>5</v>
      </c>
      <c r="C10" s="250" t="s">
        <v>39</v>
      </c>
      <c r="D10" s="181" t="s">
        <v>40</v>
      </c>
      <c r="E10" s="181"/>
      <c r="F10" s="241" t="s">
        <v>117</v>
      </c>
    </row>
    <row r="11" spans="1:12" ht="90" customHeight="1" x14ac:dyDescent="0.25">
      <c r="A11" s="42"/>
      <c r="B11" s="248">
        <v>6</v>
      </c>
      <c r="C11" s="250" t="s">
        <v>41</v>
      </c>
      <c r="D11" s="181" t="s">
        <v>76</v>
      </c>
      <c r="E11" s="181"/>
      <c r="F11" s="241" t="s">
        <v>117</v>
      </c>
    </row>
    <row r="12" spans="1:12" ht="120" customHeight="1" x14ac:dyDescent="0.25">
      <c r="A12" s="42"/>
      <c r="B12" s="248">
        <v>7</v>
      </c>
      <c r="C12" s="250" t="s">
        <v>42</v>
      </c>
      <c r="D12" s="181"/>
      <c r="E12" s="181"/>
      <c r="F12" s="242" t="s">
        <v>84</v>
      </c>
    </row>
    <row r="13" spans="1:12" ht="150" customHeight="1" x14ac:dyDescent="0.25">
      <c r="A13" s="42"/>
      <c r="B13" s="248">
        <v>8</v>
      </c>
      <c r="C13" s="250" t="s">
        <v>43</v>
      </c>
      <c r="D13" s="181" t="s">
        <v>44</v>
      </c>
      <c r="E13" s="181"/>
      <c r="F13" s="241" t="s">
        <v>117</v>
      </c>
    </row>
    <row r="14" spans="1:12" ht="161.25" customHeight="1" x14ac:dyDescent="0.25">
      <c r="A14" s="42"/>
      <c r="B14" s="248">
        <v>9</v>
      </c>
      <c r="C14" s="250" t="s">
        <v>45</v>
      </c>
      <c r="D14" s="181"/>
      <c r="E14" s="181"/>
      <c r="F14" s="242" t="s">
        <v>120</v>
      </c>
    </row>
    <row r="15" spans="1:12" ht="57" customHeight="1" x14ac:dyDescent="0.25">
      <c r="A15" s="42"/>
      <c r="B15" s="248">
        <v>10</v>
      </c>
      <c r="C15" s="250" t="s">
        <v>596</v>
      </c>
      <c r="D15" s="181" t="s">
        <v>597</v>
      </c>
      <c r="E15" s="181"/>
      <c r="F15" s="242" t="s">
        <v>90</v>
      </c>
    </row>
    <row r="16" spans="1:12" ht="57" customHeight="1" x14ac:dyDescent="0.25">
      <c r="A16" s="42"/>
      <c r="B16" s="248">
        <v>11</v>
      </c>
      <c r="C16" s="250" t="s">
        <v>598</v>
      </c>
      <c r="D16" s="181" t="s">
        <v>597</v>
      </c>
      <c r="E16" s="181"/>
      <c r="F16" s="242"/>
    </row>
    <row r="17" spans="1:6" ht="187.5" customHeight="1" x14ac:dyDescent="0.25">
      <c r="A17" s="42"/>
      <c r="B17" s="177">
        <v>12</v>
      </c>
      <c r="C17" s="250" t="s">
        <v>46</v>
      </c>
      <c r="D17" s="181" t="s">
        <v>211</v>
      </c>
      <c r="E17" s="181"/>
      <c r="F17" s="242" t="s">
        <v>85</v>
      </c>
    </row>
    <row r="18" spans="1:6" ht="48" customHeight="1" x14ac:dyDescent="0.25">
      <c r="A18" s="42"/>
      <c r="B18" s="251">
        <v>13</v>
      </c>
      <c r="C18" s="250" t="s">
        <v>589</v>
      </c>
      <c r="D18" s="181" t="s">
        <v>590</v>
      </c>
      <c r="E18" s="351"/>
      <c r="F18" s="242" t="s">
        <v>191</v>
      </c>
    </row>
    <row r="19" spans="1:6" ht="105" customHeight="1" x14ac:dyDescent="0.25">
      <c r="A19" s="42"/>
      <c r="B19" s="252" t="s">
        <v>599</v>
      </c>
      <c r="C19" s="253" t="s">
        <v>591</v>
      </c>
      <c r="D19" s="257" t="s">
        <v>593</v>
      </c>
      <c r="E19" s="352"/>
      <c r="F19" s="254" t="s">
        <v>191</v>
      </c>
    </row>
    <row r="20" spans="1:6" ht="29.25" customHeight="1" x14ac:dyDescent="0.25">
      <c r="A20" s="42"/>
      <c r="B20" s="252" t="s">
        <v>600</v>
      </c>
      <c r="C20" s="253" t="s">
        <v>592</v>
      </c>
      <c r="D20" s="257" t="s">
        <v>594</v>
      </c>
      <c r="E20" s="353"/>
      <c r="F20" s="254" t="s">
        <v>191</v>
      </c>
    </row>
    <row r="21" spans="1:6" ht="51.75" customHeight="1" x14ac:dyDescent="0.25">
      <c r="A21" s="42"/>
      <c r="B21" s="248">
        <v>14</v>
      </c>
      <c r="C21" s="250" t="s">
        <v>190</v>
      </c>
      <c r="D21" s="181" t="s">
        <v>595</v>
      </c>
      <c r="E21" s="181"/>
      <c r="F21" s="242" t="s">
        <v>192</v>
      </c>
    </row>
    <row r="22" spans="1:6" ht="67.5" customHeight="1" x14ac:dyDescent="0.25">
      <c r="A22" s="42"/>
      <c r="B22" s="248">
        <v>15</v>
      </c>
      <c r="C22" s="250" t="s">
        <v>47</v>
      </c>
      <c r="D22" s="181" t="s">
        <v>48</v>
      </c>
      <c r="E22" s="181"/>
      <c r="F22" s="242" t="s">
        <v>116</v>
      </c>
    </row>
    <row r="23" spans="1:6" ht="52.5" customHeight="1" x14ac:dyDescent="0.25">
      <c r="A23" s="42"/>
      <c r="B23" s="248">
        <v>16</v>
      </c>
      <c r="C23" s="250" t="s">
        <v>119</v>
      </c>
      <c r="D23" s="181" t="s">
        <v>118</v>
      </c>
      <c r="E23" s="181"/>
      <c r="F23" s="242" t="s">
        <v>120</v>
      </c>
    </row>
    <row r="24" spans="1:6" ht="217.5" customHeight="1" x14ac:dyDescent="0.25">
      <c r="A24" s="42"/>
      <c r="B24" s="248">
        <v>17</v>
      </c>
      <c r="C24" s="250" t="s">
        <v>121</v>
      </c>
      <c r="D24" s="181" t="s">
        <v>129</v>
      </c>
      <c r="E24" s="181"/>
      <c r="F24" s="242" t="s">
        <v>86</v>
      </c>
    </row>
    <row r="25" spans="1:6" ht="60" customHeight="1" x14ac:dyDescent="0.25">
      <c r="A25" s="42"/>
      <c r="B25" s="248">
        <v>18</v>
      </c>
      <c r="C25" s="250" t="s">
        <v>122</v>
      </c>
      <c r="D25" s="181"/>
      <c r="E25" s="181"/>
      <c r="F25" s="242" t="s">
        <v>125</v>
      </c>
    </row>
    <row r="26" spans="1:6" ht="63.75" customHeight="1" x14ac:dyDescent="0.25">
      <c r="A26" s="42"/>
      <c r="B26" s="248">
        <v>19</v>
      </c>
      <c r="C26" s="250" t="s">
        <v>123</v>
      </c>
      <c r="D26" s="181" t="s">
        <v>124</v>
      </c>
      <c r="E26" s="181"/>
      <c r="F26" s="242" t="s">
        <v>83</v>
      </c>
    </row>
    <row r="27" spans="1:6" ht="60" customHeight="1" x14ac:dyDescent="0.25">
      <c r="A27" s="42"/>
      <c r="B27" s="248">
        <v>20</v>
      </c>
      <c r="C27" s="255" t="s">
        <v>184</v>
      </c>
      <c r="D27" s="239" t="s">
        <v>185</v>
      </c>
      <c r="E27" s="239"/>
      <c r="F27" s="256" t="s">
        <v>186</v>
      </c>
    </row>
  </sheetData>
  <sheetProtection formatRows="0"/>
  <autoFilter ref="B5:F5"/>
  <mergeCells count="2">
    <mergeCell ref="B4:D4"/>
    <mergeCell ref="E18:E20"/>
  </mergeCells>
  <phoneticPr fontId="3" type="noConversion"/>
  <conditionalFormatting sqref="B2:B3 D3">
    <cfRule type="expression" dxfId="218" priority="1">
      <formula>AND(CELL("защита", B2)=0, NOT(ISBLANK(B2)))</formula>
    </cfRule>
    <cfRule type="expression" dxfId="217" priority="2">
      <formula>AND(CELL("защита", B2)=0, ISBLANK(B2))</formula>
    </cfRule>
    <cfRule type="expression" dxfId="216" priority="3">
      <formula>CELL("защита", B2)=0</formula>
    </cfRule>
  </conditionalFormatting>
  <conditionalFormatting sqref="A3 A4:B4 E3:F4 A5:F18 A19:D20 F19:F20 A21:F27">
    <cfRule type="expression" dxfId="215" priority="10">
      <formula>AND(CELL("защита", A3)=0, ISBLANK(A3))</formula>
    </cfRule>
    <cfRule type="expression" dxfId="214" priority="11">
      <formula>AND(CELL("защита", A3)=0, NOT(ISBLANK(A3)))</formula>
    </cfRule>
  </conditionalFormatting>
  <dataValidations count="6">
    <dataValidation allowBlank="1" showInputMessage="1" showErrorMessage="1" prompt="Укажите документ или сведения._x000a_Если это не требуется — укажите «Не требуется»." sqref="D14"/>
    <dataValidation type="list" allowBlank="1" showInputMessage="1" showErrorMessage="1" sqref="D12">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4"/>
    <dataValidation allowBlank="1" showInputMessage="1" showErrorMessage="1" prompt="При наличии — укажите здесь полное наименование документа" sqref="D25:D27 D23"/>
    <dataValidation type="list" allowBlank="1" showInputMessage="1" showErrorMessage="1" sqref="E6:E18 E21:E27">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8:D21"/>
  </dataValidations>
  <hyperlinks>
    <hyperlink ref="F6" r:id="rId1"/>
    <hyperlink ref="F12" r:id="rId2"/>
    <hyperlink ref="F17" r:id="rId3"/>
    <hyperlink ref="F22" r:id="rId4"/>
    <hyperlink ref="F24" r:id="rId5"/>
    <hyperlink ref="F15" r:id="rId6"/>
    <hyperlink ref="F23" r:id="rId7"/>
    <hyperlink ref="F14" r:id="rId8"/>
    <hyperlink ref="F26" r:id="rId9"/>
    <hyperlink ref="F25" r:id="rId10"/>
    <hyperlink ref="F27" r:id="rId11"/>
    <hyperlink ref="F18" r:id="rId12"/>
    <hyperlink ref="F21" r:id="rId13"/>
    <hyperlink ref="F17" r:id="rId14"/>
    <hyperlink ref="F19" r:id="rId15"/>
    <hyperlink ref="F20" r:id="rId16"/>
  </hyperlinks>
  <pageMargins left="0.39370078740157483" right="0.70866141732283472" top="0.74803149606299213" bottom="0.74803149606299213" header="0.31496062992125984" footer="0.31496062992125984"/>
  <pageSetup paperSize="9" scale="64" fitToHeight="0" orientation="portrait" r:id="rId17"/>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D14"/>
  <sheetViews>
    <sheetView view="pageBreakPreview" zoomScale="90" zoomScaleNormal="100" zoomScaleSheetLayoutView="90" workbookViewId="0">
      <selection activeCell="D6" sqref="D6:AC6"/>
    </sheetView>
  </sheetViews>
  <sheetFormatPr defaultRowHeight="15" x14ac:dyDescent="0.25"/>
  <cols>
    <col min="1" max="29" width="2.85546875" style="117" customWidth="1"/>
    <col min="30" max="30" width="3" style="117" customWidth="1"/>
    <col min="31" max="31" width="31" style="117" customWidth="1"/>
    <col min="32" max="96" width="2.85546875" style="117" customWidth="1"/>
    <col min="97" max="16384" width="9.140625" style="117"/>
  </cols>
  <sheetData>
    <row r="1" spans="1:30" x14ac:dyDescent="0.25">
      <c r="A1" s="355"/>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row>
    <row r="2" spans="1:30" ht="15.75" x14ac:dyDescent="0.25">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74"/>
    </row>
    <row r="3" spans="1:30" x14ac:dyDescent="0.25">
      <c r="A3" s="35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row>
    <row r="4" spans="1:30" ht="15" customHeight="1" x14ac:dyDescent="0.25">
      <c r="A4" s="355" t="s">
        <v>273</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row>
    <row r="5" spans="1:30" x14ac:dyDescent="0.25">
      <c r="A5" s="35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row>
    <row r="6" spans="1:30" ht="15" customHeight="1" x14ac:dyDescent="0.25">
      <c r="C6" s="76"/>
      <c r="D6" s="358" t="s">
        <v>275</v>
      </c>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30" ht="16.5" customHeight="1" x14ac:dyDescent="0.25">
      <c r="C7" s="76"/>
      <c r="D7" s="77"/>
      <c r="N7" s="357" t="s">
        <v>274</v>
      </c>
      <c r="O7" s="357"/>
      <c r="P7" s="357"/>
      <c r="Q7" s="357"/>
      <c r="R7" s="357"/>
      <c r="S7" s="357"/>
      <c r="T7" s="357"/>
      <c r="U7" s="357"/>
    </row>
    <row r="8" spans="1:30" ht="15" customHeight="1" x14ac:dyDescent="0.25">
      <c r="A8" s="354" t="s">
        <v>272</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row>
    <row r="9" spans="1:30" ht="15" customHeight="1" x14ac:dyDescent="0.25">
      <c r="A9" s="354" t="s">
        <v>271</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30" x14ac:dyDescent="0.25">
      <c r="C10" s="76"/>
    </row>
    <row r="11" spans="1:30" x14ac:dyDescent="0.25">
      <c r="C11" s="75"/>
    </row>
    <row r="12" spans="1:30" x14ac:dyDescent="0.25">
      <c r="C12" s="75"/>
    </row>
    <row r="13" spans="1:30" ht="15" customHeight="1" x14ac:dyDescent="0.25">
      <c r="A13" s="217" t="str">
        <f>'ОФЕРТА_ (начни с меня)'!C41</f>
        <v>Лицо, имеющее право подписания заявки</v>
      </c>
      <c r="O13" s="218"/>
      <c r="P13" s="218"/>
      <c r="Q13" s="218"/>
      <c r="R13" s="218"/>
      <c r="S13" s="218"/>
      <c r="T13" s="218"/>
      <c r="W13" s="218"/>
      <c r="X13" s="218"/>
      <c r="Y13" s="218"/>
      <c r="Z13" s="218"/>
      <c r="AA13" s="218"/>
      <c r="AB13" s="218"/>
      <c r="AC13" s="218"/>
      <c r="AD13" s="218"/>
    </row>
    <row r="14" spans="1:30" x14ac:dyDescent="0.25">
      <c r="P14" s="217" t="s">
        <v>571</v>
      </c>
      <c r="W14" s="217" t="s">
        <v>254</v>
      </c>
    </row>
  </sheetData>
  <mergeCells count="9">
    <mergeCell ref="A8:AC8"/>
    <mergeCell ref="A9:AC9"/>
    <mergeCell ref="A4:AD4"/>
    <mergeCell ref="A1:AC1"/>
    <mergeCell ref="A3:AC3"/>
    <mergeCell ref="A5:AC5"/>
    <mergeCell ref="A2:AC2"/>
    <mergeCell ref="N7:U7"/>
    <mergeCell ref="D6:AC6"/>
  </mergeCells>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M33"/>
  <sheetViews>
    <sheetView showGridLines="0" tabSelected="1" view="pageBreakPreview" zoomScale="90" zoomScaleNormal="100" zoomScaleSheetLayoutView="90" workbookViewId="0">
      <pane xSplit="2" ySplit="7" topLeftCell="C8" activePane="bottomRight" state="frozen"/>
      <selection pane="topRight" activeCell="C1" sqref="C1"/>
      <selection pane="bottomLeft" activeCell="A8" sqref="A8"/>
      <selection pane="bottomRight" activeCell="J23" sqref="J23"/>
    </sheetView>
  </sheetViews>
  <sheetFormatPr defaultColWidth="8.85546875" defaultRowHeight="14.25" x14ac:dyDescent="0.25"/>
  <cols>
    <col min="1" max="1" width="4.28515625" style="65" customWidth="1"/>
    <col min="2" max="2" width="7.140625" style="65" customWidth="1"/>
    <col min="3" max="3" width="49" style="65" customWidth="1"/>
    <col min="4" max="4" width="14.28515625" style="65" customWidth="1"/>
    <col min="5" max="5" width="18.5703125" style="65" customWidth="1"/>
    <col min="6" max="6" width="11.42578125" style="65" customWidth="1"/>
    <col min="7" max="7" width="15" style="65" customWidth="1"/>
    <col min="8" max="8" width="12.7109375" style="65" customWidth="1"/>
    <col min="9" max="9" width="13.85546875" style="65" customWidth="1"/>
    <col min="10" max="10" width="23.28515625" style="65" customWidth="1"/>
    <col min="11" max="11" width="35" style="65" customWidth="1"/>
    <col min="12" max="12" width="14.85546875" style="65" customWidth="1"/>
    <col min="13" max="13" width="34" style="65" customWidth="1"/>
    <col min="14" max="16384" width="8.85546875" style="65"/>
  </cols>
  <sheetData>
    <row r="1" spans="1:13" ht="20.100000000000001" customHeight="1" x14ac:dyDescent="0.25">
      <c r="B1" s="170"/>
      <c r="C1" s="170"/>
      <c r="D1" s="170"/>
    </row>
    <row r="2" spans="1:13" s="138" customFormat="1" ht="25.5" x14ac:dyDescent="0.25">
      <c r="B2" s="363" t="s">
        <v>255</v>
      </c>
      <c r="C2" s="363"/>
      <c r="D2" s="363"/>
      <c r="E2" s="173"/>
    </row>
    <row r="3" spans="1:13" ht="23.25" customHeight="1" x14ac:dyDescent="0.25">
      <c r="B3" s="204" t="str">
        <f>'ОФЕРТА_ (начни с меня)'!B2:C2&amp;" "&amp;'ОФЕРТА_ (начни с меня)'!D2</f>
        <v xml:space="preserve">Заявка на участие в закупке № </v>
      </c>
      <c r="C3" s="204"/>
      <c r="D3" s="116"/>
      <c r="E3" s="169"/>
      <c r="F3" s="169"/>
      <c r="G3" s="169"/>
      <c r="H3" s="169"/>
      <c r="I3" s="169"/>
      <c r="J3" s="169"/>
      <c r="K3" s="139"/>
    </row>
    <row r="4" spans="1:13" ht="23.25" customHeight="1" x14ac:dyDescent="0.25">
      <c r="B4" s="205" t="str">
        <f>"Участник закупки: "&amp;IF(ISBLANK('Анкета. Виды работ'!E5),"",'Анкета. Виды работ'!E5)</f>
        <v xml:space="preserve">Участник закупки:  </v>
      </c>
      <c r="C4" s="205"/>
      <c r="D4" s="171"/>
      <c r="E4" s="66"/>
      <c r="F4" s="66"/>
      <c r="G4" s="66"/>
      <c r="H4" s="66"/>
      <c r="I4" s="66"/>
      <c r="J4" s="66"/>
      <c r="K4" s="66"/>
    </row>
    <row r="5" spans="1:13" ht="23.25" customHeight="1" x14ac:dyDescent="0.25">
      <c r="A5" s="67"/>
      <c r="B5" s="362" t="s">
        <v>60</v>
      </c>
      <c r="C5" s="362"/>
      <c r="D5" s="172"/>
      <c r="E5" s="68"/>
      <c r="F5" s="68"/>
      <c r="G5" s="68"/>
      <c r="H5" s="68"/>
      <c r="I5" s="68"/>
      <c r="J5" s="68"/>
      <c r="K5" s="68"/>
    </row>
    <row r="6" spans="1:13" s="69" customFormat="1" ht="44.25" customHeight="1" x14ac:dyDescent="0.25">
      <c r="A6" s="364"/>
      <c r="B6" s="368" t="s">
        <v>14</v>
      </c>
      <c r="C6" s="368" t="s">
        <v>63</v>
      </c>
      <c r="D6" s="368" t="s">
        <v>256</v>
      </c>
      <c r="E6" s="365" t="s">
        <v>67</v>
      </c>
      <c r="F6" s="366"/>
      <c r="G6" s="367"/>
      <c r="H6" s="368" t="s">
        <v>68</v>
      </c>
      <c r="I6" s="360" t="s">
        <v>578</v>
      </c>
      <c r="J6" s="361"/>
      <c r="K6" s="206" t="s">
        <v>579</v>
      </c>
      <c r="L6" s="359" t="s">
        <v>605</v>
      </c>
      <c r="M6" s="359"/>
    </row>
    <row r="7" spans="1:13" s="69" customFormat="1" ht="48.75" customHeight="1" x14ac:dyDescent="0.25">
      <c r="A7" s="364"/>
      <c r="B7" s="369"/>
      <c r="C7" s="369"/>
      <c r="D7" s="369"/>
      <c r="E7" s="207" t="s">
        <v>64</v>
      </c>
      <c r="F7" s="207" t="s">
        <v>66</v>
      </c>
      <c r="G7" s="207" t="s">
        <v>65</v>
      </c>
      <c r="H7" s="369"/>
      <c r="I7" s="208" t="s">
        <v>10</v>
      </c>
      <c r="J7" s="208" t="s">
        <v>580</v>
      </c>
      <c r="K7" s="208" t="s">
        <v>270</v>
      </c>
      <c r="L7" s="263" t="s">
        <v>10</v>
      </c>
      <c r="M7" s="263" t="s">
        <v>580</v>
      </c>
    </row>
    <row r="8" spans="1:13" ht="15" customHeight="1" x14ac:dyDescent="0.25">
      <c r="A8" s="60"/>
      <c r="B8" s="61" t="s">
        <v>92</v>
      </c>
      <c r="C8" s="61" t="s">
        <v>93</v>
      </c>
      <c r="D8" s="61" t="s">
        <v>94</v>
      </c>
      <c r="E8" s="61" t="s">
        <v>95</v>
      </c>
      <c r="F8" s="61" t="s">
        <v>96</v>
      </c>
      <c r="G8" s="61" t="s">
        <v>97</v>
      </c>
      <c r="H8" s="61" t="s">
        <v>98</v>
      </c>
      <c r="I8" s="61" t="s">
        <v>99</v>
      </c>
      <c r="J8" s="61" t="s">
        <v>100</v>
      </c>
      <c r="K8" s="61" t="s">
        <v>101</v>
      </c>
      <c r="L8" s="61" t="s">
        <v>102</v>
      </c>
      <c r="M8" s="61" t="s">
        <v>103</v>
      </c>
    </row>
    <row r="9" spans="1:13" s="70" customFormat="1" ht="25.5" customHeight="1" x14ac:dyDescent="0.25">
      <c r="B9" s="62" t="s">
        <v>219</v>
      </c>
      <c r="C9" s="62" t="s">
        <v>70</v>
      </c>
      <c r="D9" s="62" t="s">
        <v>257</v>
      </c>
      <c r="E9" s="62"/>
      <c r="F9" s="63"/>
      <c r="G9" s="62"/>
      <c r="H9" s="62"/>
      <c r="I9" s="62"/>
      <c r="J9" s="63"/>
      <c r="K9" s="63"/>
      <c r="L9" s="62"/>
      <c r="M9" s="63"/>
    </row>
    <row r="10" spans="1:13" s="70" customFormat="1" ht="25.5" customHeight="1" x14ac:dyDescent="0.25">
      <c r="B10" s="62" t="s">
        <v>220</v>
      </c>
      <c r="C10" s="62"/>
      <c r="D10" s="62" t="s">
        <v>258</v>
      </c>
      <c r="E10" s="62"/>
      <c r="F10" s="63"/>
      <c r="G10" s="62"/>
      <c r="H10" s="62"/>
      <c r="I10" s="62"/>
      <c r="J10" s="63"/>
      <c r="K10" s="63"/>
      <c r="L10" s="62"/>
      <c r="M10" s="63"/>
    </row>
    <row r="11" spans="1:13" s="70" customFormat="1" ht="25.5" customHeight="1" x14ac:dyDescent="0.25">
      <c r="B11" s="62" t="s">
        <v>221</v>
      </c>
      <c r="C11" s="62"/>
      <c r="D11" s="62" t="s">
        <v>259</v>
      </c>
      <c r="E11" s="62"/>
      <c r="F11" s="63"/>
      <c r="G11" s="62"/>
      <c r="H11" s="62"/>
      <c r="I11" s="62"/>
      <c r="J11" s="63"/>
      <c r="K11" s="63"/>
      <c r="L11" s="62"/>
      <c r="M11" s="63"/>
    </row>
    <row r="12" spans="1:13" s="70" customFormat="1" ht="25.5" customHeight="1" x14ac:dyDescent="0.25">
      <c r="B12" s="62" t="s">
        <v>50</v>
      </c>
      <c r="C12" s="62"/>
      <c r="D12" s="62" t="s">
        <v>260</v>
      </c>
      <c r="E12" s="62"/>
      <c r="F12" s="63"/>
      <c r="G12" s="62"/>
      <c r="H12" s="62"/>
      <c r="I12" s="62"/>
      <c r="J12" s="63"/>
      <c r="K12" s="63"/>
      <c r="L12" s="62"/>
      <c r="M12" s="63"/>
    </row>
    <row r="13" spans="1:13" s="70" customFormat="1" ht="25.5" customHeight="1" x14ac:dyDescent="0.25">
      <c r="B13" s="62" t="s">
        <v>219</v>
      </c>
      <c r="C13" s="62" t="s">
        <v>71</v>
      </c>
      <c r="D13" s="62" t="s">
        <v>261</v>
      </c>
      <c r="E13" s="62"/>
      <c r="F13" s="63"/>
      <c r="G13" s="62"/>
      <c r="H13" s="62"/>
      <c r="I13" s="62"/>
      <c r="J13" s="63"/>
      <c r="K13" s="63"/>
      <c r="L13" s="62"/>
      <c r="M13" s="63"/>
    </row>
    <row r="14" spans="1:13" s="70" customFormat="1" ht="25.5" customHeight="1" x14ac:dyDescent="0.25">
      <c r="B14" s="62" t="s">
        <v>220</v>
      </c>
      <c r="C14" s="62"/>
      <c r="D14" s="62" t="s">
        <v>262</v>
      </c>
      <c r="E14" s="62"/>
      <c r="F14" s="63"/>
      <c r="G14" s="62"/>
      <c r="H14" s="62"/>
      <c r="I14" s="62"/>
      <c r="J14" s="63"/>
      <c r="K14" s="63"/>
      <c r="L14" s="62"/>
      <c r="M14" s="63"/>
    </row>
    <row r="15" spans="1:13" s="70" customFormat="1" ht="25.5" customHeight="1" x14ac:dyDescent="0.25">
      <c r="B15" s="62" t="s">
        <v>221</v>
      </c>
      <c r="C15" s="62"/>
      <c r="D15" s="62" t="s">
        <v>263</v>
      </c>
      <c r="E15" s="62"/>
      <c r="F15" s="63"/>
      <c r="G15" s="62"/>
      <c r="H15" s="62"/>
      <c r="I15" s="62"/>
      <c r="J15" s="63"/>
      <c r="K15" s="63"/>
      <c r="L15" s="62"/>
      <c r="M15" s="63"/>
    </row>
    <row r="16" spans="1:13" s="70" customFormat="1" ht="25.5" customHeight="1" x14ac:dyDescent="0.25">
      <c r="B16" s="62" t="s">
        <v>50</v>
      </c>
      <c r="C16" s="62"/>
      <c r="D16" s="62" t="s">
        <v>264</v>
      </c>
      <c r="E16" s="62"/>
      <c r="F16" s="63"/>
      <c r="G16" s="62"/>
      <c r="H16" s="62"/>
      <c r="I16" s="62"/>
      <c r="J16" s="63"/>
      <c r="K16" s="63"/>
      <c r="L16" s="62"/>
      <c r="M16" s="63"/>
    </row>
    <row r="17" spans="2:13" s="70" customFormat="1" ht="25.5" customHeight="1" x14ac:dyDescent="0.25">
      <c r="B17" s="62" t="s">
        <v>219</v>
      </c>
      <c r="C17" s="62" t="s">
        <v>59</v>
      </c>
      <c r="D17" s="62" t="s">
        <v>265</v>
      </c>
      <c r="E17" s="62"/>
      <c r="F17" s="63"/>
      <c r="G17" s="62"/>
      <c r="H17" s="62"/>
      <c r="I17" s="62"/>
      <c r="J17" s="63"/>
      <c r="K17" s="63"/>
      <c r="L17" s="62"/>
      <c r="M17" s="63"/>
    </row>
    <row r="18" spans="2:13" s="70" customFormat="1" ht="25.5" customHeight="1" x14ac:dyDescent="0.25">
      <c r="B18" s="62" t="s">
        <v>220</v>
      </c>
      <c r="C18" s="62"/>
      <c r="D18" s="62" t="s">
        <v>266</v>
      </c>
      <c r="E18" s="62"/>
      <c r="F18" s="63"/>
      <c r="G18" s="62"/>
      <c r="H18" s="62"/>
      <c r="I18" s="62"/>
      <c r="J18" s="63"/>
      <c r="K18" s="63"/>
      <c r="L18" s="62"/>
      <c r="M18" s="63"/>
    </row>
    <row r="19" spans="2:13" s="70" customFormat="1" ht="25.5" customHeight="1" x14ac:dyDescent="0.25">
      <c r="B19" s="62" t="s">
        <v>221</v>
      </c>
      <c r="C19" s="62"/>
      <c r="D19" s="62" t="s">
        <v>267</v>
      </c>
      <c r="E19" s="62"/>
      <c r="F19" s="63"/>
      <c r="G19" s="62"/>
      <c r="H19" s="62"/>
      <c r="I19" s="62"/>
      <c r="J19" s="63"/>
      <c r="K19" s="63"/>
      <c r="L19" s="62"/>
      <c r="M19" s="63"/>
    </row>
    <row r="20" spans="2:13" s="70" customFormat="1" ht="25.5" customHeight="1" x14ac:dyDescent="0.25">
      <c r="B20" s="62" t="s">
        <v>50</v>
      </c>
      <c r="C20" s="62"/>
      <c r="D20" s="62" t="s">
        <v>268</v>
      </c>
      <c r="E20" s="62"/>
      <c r="F20" s="63"/>
      <c r="G20" s="62"/>
      <c r="H20" s="62"/>
      <c r="I20" s="62"/>
      <c r="J20" s="63"/>
      <c r="K20" s="63"/>
      <c r="L20" s="62"/>
      <c r="M20" s="63"/>
    </row>
    <row r="21" spans="2:13" s="70" customFormat="1" x14ac:dyDescent="0.25"/>
    <row r="22" spans="2:13" s="70" customFormat="1" x14ac:dyDescent="0.25"/>
    <row r="23" spans="2:13" s="70" customFormat="1" x14ac:dyDescent="0.25"/>
    <row r="24" spans="2:13" s="70" customFormat="1" x14ac:dyDescent="0.25"/>
    <row r="25" spans="2:13" s="70" customFormat="1" x14ac:dyDescent="0.25"/>
    <row r="26" spans="2:13" s="70" customFormat="1" x14ac:dyDescent="0.25"/>
    <row r="27" spans="2:13" s="70" customFormat="1" x14ac:dyDescent="0.25"/>
    <row r="28" spans="2:13" s="70" customFormat="1" x14ac:dyDescent="0.25"/>
    <row r="29" spans="2:13" s="70" customFormat="1" x14ac:dyDescent="0.25"/>
    <row r="30" spans="2:13" s="70" customFormat="1" x14ac:dyDescent="0.25"/>
    <row r="31" spans="2:13" s="70" customFormat="1" x14ac:dyDescent="0.25"/>
    <row r="32" spans="2:13" s="70" customFormat="1" x14ac:dyDescent="0.25"/>
    <row r="33" s="70" customFormat="1" x14ac:dyDescent="0.25"/>
  </sheetData>
  <sheetProtection algorithmName="SHA-512" hashValue="A/ih+FStelRCwIn97W7XoLoYX8XMN4pQW1U0Ky+jYug3eHLjP4ioIL5iaTKAchWHHFhSuqSsu7GlxUdaBxftkA==" saltValue="j38uikka+y3NkNgkq8FRgg==" spinCount="100000" sheet="1" formatRows="0" insertRows="0" deleteRows="0"/>
  <mergeCells count="10">
    <mergeCell ref="L6:M6"/>
    <mergeCell ref="I6:J6"/>
    <mergeCell ref="B5:C5"/>
    <mergeCell ref="B2:D2"/>
    <mergeCell ref="A6:A7"/>
    <mergeCell ref="E6:G6"/>
    <mergeCell ref="H6:H7"/>
    <mergeCell ref="B6:B7"/>
    <mergeCell ref="C6:C7"/>
    <mergeCell ref="D6:D7"/>
  </mergeCells>
  <phoneticPr fontId="3" type="noConversion"/>
  <conditionalFormatting sqref="A6:H6 A7:J20 K8 A4:B5 D4:J5">
    <cfRule type="expression" dxfId="213" priority="10">
      <formula>AND(CELL("защита", A4)=0, NOT(ISBLANK(A4)))</formula>
    </cfRule>
    <cfRule type="expression" dxfId="212" priority="11">
      <formula>AND(CELL("защита", A4)=0, ISBLANK(A4))</formula>
    </cfRule>
    <cfRule type="expression" dxfId="211" priority="12">
      <formula>CELL("защита", A4)=0</formula>
    </cfRule>
  </conditionalFormatting>
  <conditionalFormatting sqref="K4:K5 K7 K9:K20">
    <cfRule type="expression" dxfId="210" priority="7">
      <formula>AND(CELL("защита", K4)=0, NOT(ISBLANK(K4)))</formula>
    </cfRule>
    <cfRule type="expression" dxfId="209" priority="8">
      <formula>AND(CELL("защита", K4)=0, ISBLANK(K4))</formula>
    </cfRule>
    <cfRule type="expression" dxfId="208" priority="9">
      <formula>CELL("защита", K4)=0</formula>
    </cfRule>
  </conditionalFormatting>
  <conditionalFormatting sqref="L9:M20">
    <cfRule type="expression" dxfId="207" priority="4">
      <formula>AND(CELL("защита", L9)=0, NOT(ISBLANK(L9)))</formula>
    </cfRule>
    <cfRule type="expression" dxfId="206" priority="5">
      <formula>AND(CELL("защита", L9)=0, ISBLANK(L9))</formula>
    </cfRule>
    <cfRule type="expression" dxfId="205" priority="6">
      <formula>CELL("защита", L9)=0</formula>
    </cfRule>
  </conditionalFormatting>
  <conditionalFormatting sqref="L7:M7">
    <cfRule type="expression" dxfId="204" priority="1">
      <formula>AND(CELL("защита", L7)=0, NOT(ISBLANK(L7)))</formula>
    </cfRule>
    <cfRule type="expression" dxfId="203" priority="2">
      <formula>AND(CELL("защита", L7)=0, ISBLANK(L7))</formula>
    </cfRule>
    <cfRule type="expression" dxfId="202" priority="3">
      <formula>CELL("защита", L7)=0</formula>
    </cfRule>
  </conditionalFormatting>
  <dataValidations count="3">
    <dataValidation type="list" allowBlank="1" showInputMessage="1" showErrorMessage="1" sqref="C9:C20">
      <formula1>INDIRECT("КатегорииСпециалистов[Категория специалиста]")</formula1>
    </dataValidation>
    <dataValidation type="whole" operator="greaterThan" allowBlank="1" showInputMessage="1" showErrorMessage="1" prompt="Только целое число &gt; 0" sqref="J9:K20">
      <formula1>0</formula1>
    </dataValidation>
    <dataValidation type="whole" operator="greaterThanOrEqual" allowBlank="1" showInputMessage="1" showErrorMessage="1" prompt="Только целое число &gt; 1920" sqref="F9:F20">
      <formula1>1920</formula1>
    </dataValidation>
  </dataValidations>
  <hyperlinks>
    <hyperlink ref="B2:C2" location="'КП - ОФЕРТА'!C22" display="ВАЖНО!!!"/>
    <hyperlink ref="B2:D2" location="Гарантия" display="ВАЖНО!!!"/>
  </hyperlinks>
  <pageMargins left="0.39370078740157483" right="0.70866141732283472" top="0.74803149606299213" bottom="0.83" header="0.31496062992125984" footer="0.31496062992125984"/>
  <pageSetup paperSize="9" scale="54"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10"/>
  <sheetViews>
    <sheetView showGridLines="0" view="pageBreakPreview" zoomScale="90" zoomScaleNormal="100" zoomScaleSheetLayoutView="90" workbookViewId="0">
      <pane xSplit="2" ySplit="6" topLeftCell="C7" activePane="bottomRight" state="frozen"/>
      <selection pane="topRight" activeCell="C1" sqref="C1"/>
      <selection pane="bottomLeft" activeCell="A7" sqref="A7"/>
      <selection pane="bottomRight" activeCell="A9" sqref="A9:XFD9"/>
    </sheetView>
  </sheetViews>
  <sheetFormatPr defaultRowHeight="14.25" x14ac:dyDescent="0.25"/>
  <cols>
    <col min="1" max="1" width="4.28515625" style="54" customWidth="1"/>
    <col min="2" max="2" width="7.5703125" style="54" customWidth="1"/>
    <col min="3" max="3" width="13.5703125" style="54" customWidth="1"/>
    <col min="4" max="4" width="17.28515625" style="54" customWidth="1"/>
    <col min="5" max="5" width="28.28515625" style="54" customWidth="1"/>
    <col min="6" max="6" width="26.7109375" style="54" customWidth="1"/>
    <col min="7" max="7" width="14.85546875" style="54" customWidth="1"/>
    <col min="8" max="8" width="15.140625" style="54" customWidth="1"/>
    <col min="9" max="16384" width="9.140625" style="54"/>
  </cols>
  <sheetData>
    <row r="1" spans="1:10" ht="20.100000000000001" customHeight="1" x14ac:dyDescent="0.25"/>
    <row r="2" spans="1:10" s="138" customFormat="1" ht="25.5" x14ac:dyDescent="0.25">
      <c r="B2" s="363" t="s">
        <v>255</v>
      </c>
      <c r="C2" s="363"/>
      <c r="D2" s="363"/>
      <c r="E2" s="173"/>
      <c r="F2" s="173"/>
      <c r="G2" s="173"/>
      <c r="H2" s="173"/>
      <c r="I2" s="173"/>
      <c r="J2" s="173"/>
    </row>
    <row r="3" spans="1:10" ht="23.25" customHeight="1" x14ac:dyDescent="0.25">
      <c r="B3" s="199" t="str">
        <f>'ОФЕРТА_ (начни с меня)'!B2:C2&amp;" "&amp;'ОФЕРТА_ (начни с меня)'!D2</f>
        <v xml:space="preserve">Заявка на участие в закупке № </v>
      </c>
      <c r="C3" s="199"/>
      <c r="D3" s="199"/>
      <c r="E3" s="199"/>
      <c r="F3" s="174"/>
      <c r="G3" s="174"/>
      <c r="H3" s="174"/>
      <c r="I3" s="174"/>
      <c r="J3" s="174"/>
    </row>
    <row r="4" spans="1:10" ht="23.25" customHeight="1" x14ac:dyDescent="0.25">
      <c r="B4" s="160" t="str">
        <f>"Участник закупки: "&amp;IF(ISBLANK('Анкета. Виды работ'!E5),"",'Анкета. Виды работ'!E5)</f>
        <v xml:space="preserve">Участник закупки:  </v>
      </c>
      <c r="C4" s="160"/>
      <c r="D4" s="160"/>
      <c r="E4" s="160"/>
      <c r="F4" s="56"/>
      <c r="G4" s="56"/>
      <c r="H4" s="56"/>
      <c r="I4" s="56"/>
      <c r="J4" s="56"/>
    </row>
    <row r="5" spans="1:10" ht="23.25" customHeight="1" x14ac:dyDescent="0.25">
      <c r="A5" s="137"/>
      <c r="B5" s="342" t="s">
        <v>61</v>
      </c>
      <c r="C5" s="342"/>
      <c r="D5" s="342"/>
      <c r="E5" s="342"/>
      <c r="F5" s="56"/>
      <c r="G5" s="56"/>
      <c r="H5" s="56"/>
      <c r="I5" s="56"/>
      <c r="J5" s="56"/>
    </row>
    <row r="6" spans="1:10" ht="52.5" customHeight="1" x14ac:dyDescent="0.25">
      <c r="A6" s="6"/>
      <c r="B6" s="196" t="s">
        <v>14</v>
      </c>
      <c r="C6" s="196" t="s">
        <v>27</v>
      </c>
      <c r="D6" s="195" t="s">
        <v>0</v>
      </c>
      <c r="E6" s="196" t="s">
        <v>51</v>
      </c>
      <c r="F6" s="196" t="s">
        <v>135</v>
      </c>
      <c r="G6" s="196" t="s">
        <v>52</v>
      </c>
      <c r="H6" s="196" t="s">
        <v>53</v>
      </c>
    </row>
    <row r="7" spans="1:10" ht="18" customHeight="1" x14ac:dyDescent="0.25">
      <c r="A7" s="6"/>
      <c r="B7" s="179" t="s">
        <v>92</v>
      </c>
      <c r="C7" s="179" t="s">
        <v>93</v>
      </c>
      <c r="D7" s="179" t="s">
        <v>94</v>
      </c>
      <c r="E7" s="179" t="s">
        <v>95</v>
      </c>
      <c r="F7" s="179" t="s">
        <v>96</v>
      </c>
      <c r="G7" s="179" t="s">
        <v>97</v>
      </c>
      <c r="H7" s="179" t="s">
        <v>98</v>
      </c>
    </row>
    <row r="8" spans="1:10" s="140" customFormat="1" x14ac:dyDescent="0.25">
      <c r="A8" s="6"/>
      <c r="B8" s="45">
        <f ca="1">IF(ISNUMBER(OFFSET(B8,-1,0)), OFFSET(B8,-1,0)+1, 1)</f>
        <v>1</v>
      </c>
      <c r="C8" s="46"/>
      <c r="D8" s="46"/>
      <c r="E8" s="46"/>
      <c r="F8" s="46"/>
      <c r="G8" s="46"/>
      <c r="H8" s="47"/>
    </row>
    <row r="9" spans="1:10" s="140" customFormat="1" x14ac:dyDescent="0.25">
      <c r="A9" s="6"/>
      <c r="B9" s="45">
        <f ca="1">IF(ISNUMBER(OFFSET(B9,-1,0)), OFFSET(B9,-1,0)+1, 1)</f>
        <v>2</v>
      </c>
      <c r="C9" s="46"/>
      <c r="D9" s="46"/>
      <c r="E9" s="46"/>
      <c r="F9" s="46"/>
      <c r="G9" s="46"/>
      <c r="H9" s="47"/>
    </row>
    <row r="10" spans="1:10" s="140" customFormat="1" x14ac:dyDescent="0.25">
      <c r="A10" s="6"/>
      <c r="B10" s="48">
        <f ca="1">IF(ISNUMBER(OFFSET(B10,-1,0)), OFFSET(B10,-1,0)+1, 1)</f>
        <v>3</v>
      </c>
      <c r="C10" s="49"/>
      <c r="D10" s="49"/>
      <c r="E10" s="49"/>
      <c r="F10" s="49"/>
      <c r="G10" s="49"/>
      <c r="H10" s="50"/>
    </row>
  </sheetData>
  <sheetProtection algorithmName="SHA-512" hashValue="6CfBmHt2OG3OdoPe3i2HcAvwRCgLXALaFEMVp//V90hLFse5oJ8qfhiasMWG93NcglaBAt/dg1x/6ZaKFOt/qA==" saltValue="+jBC1oyId68OStoM4qxExQ==" spinCount="100000" sheet="1" formatRows="0" insertRows="0" deleteRows="0"/>
  <mergeCells count="2">
    <mergeCell ref="B2:D2"/>
    <mergeCell ref="B5:E5"/>
  </mergeCells>
  <phoneticPr fontId="3" type="noConversion"/>
  <conditionalFormatting sqref="A6:H10 A4:B5 F4:H5">
    <cfRule type="expression" dxfId="184" priority="1">
      <formula>AND(CELL("защита", A4)=0, NOT(ISBLANK(A4)))</formula>
    </cfRule>
    <cfRule type="expression" dxfId="183" priority="2">
      <formula>AND(CELL("защита", A4)=0, ISBLANK(A4))</formula>
    </cfRule>
    <cfRule type="expression" dxfId="182" priority="3">
      <formula>CELL("защита", A4)=0</formula>
    </cfRule>
  </conditionalFormatting>
  <hyperlinks>
    <hyperlink ref="B2" location="Гарантия" display="ВАЖНО!!!"/>
  </hyperlinks>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D a t a M a s h u p   s q m i d = " e b c f 2 a d f - 9 3 b 5 - 4 d e 7 - 8 c 9 0 - b 9 c e 5 6 b 7 d 3 9 3 "   x m l n s = " h t t p : / / s c h e m a s . m i c r o s o f t . c o m / D a t a M a s h u p " > A A A A A J g E A A B Q S w M E F A A C A A g A A F W V U j 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A F W V 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B V l V I k O E m Q j w E A A K E C A A A T A B w A R m 9 y b X V s Y X M v U 2 V j d G l v b j E u b S C i G A A o o B Q A A A A A A A A A A A A A A A A A A A A A A A A A A A C N k U 9 L G 0 E Y x u 8 B v 8 P L e k l g X R D E i + S U K I h H A z 2 4 I m s y b Z d s Z m R 2 F l J C Q C v S Q y 7 1 H w 2 h N A 3 t t a A h Y g w m + Q r P f C P f T S 7 + Q e 3 A z i z z P u / 7 / J 7 d W J R N q C R t z 8 / l t Y X M Q i b + H G h R I f Q w x c Q e Y Y J r 2 8 I P X G F k j / l u h C H l K R I m Q 7 z Q t k f 2 K w u / Y Y w h R l x a r 5 d F 5 H 1 Q u r q v V D W 7 E U b C K y h p h D R x 1 v H 9 s O K F u p q Y u C q k 0 J + U p x N f K 2 X 8 o i r H P j t 9 R w d / 0 O W 9 7 e M X z t A l n K O z h w u G 6 v o r h F O m u c U V Y c A v Y 4 x t y 5 7 4 + I 0 b 3 K Q 4 9 n A J f Y a + Z q 5 D 2 3 q 9 4 t W j u O 7 k X J J J F L l k d C J y 7 j z X G / H 3 S s F + J D j p 8 / C N n U 0 j a n n n r W b H 3 Q p l J e / M Z j i 7 z Z 1 i Y I L d u e m i g z b n u m f a 8 e z h Y L g j t h h i 6 r D h r M k r 6 U D G H 5 W u F V S U 1 G T p y 4 G I s + 8 D u 4 3 G M z J K P + J j N D I 8 i 4 y o m 6 Z L r O 6 w b k D o E y 6 Z r E f Z l I v w D 3 9 z L N 6 U Z n X F S + 3 n a r 5 + O a K H n + l f e 1 J o 5 j K h / I / E a w 9 Q S w E C L Q A U A A I A C A A A V Z V S O t e N f K c A A A D 4 A A A A E g A A A A A A A A A A A A A A A A A A A A A A Q 2 9 u Z m l n L 1 B h Y 2 t h Z 2 U u e G 1 s U E s B A i 0 A F A A C A A g A A F W V U g / K 6 a u k A A A A 6 Q A A A B M A A A A A A A A A A A A A A A A A 8 w A A A F t D b 2 5 0 Z W 5 0 X 1 R 5 c G V z X S 5 4 b W x Q S w E C L Q A U A A I A C A A A V Z V S J D h J k I 8 B A A C h A g A A E w A A A A A A A A A A A A A A A A D k A Q A A R m 9 y b X V s Y X M v U 2 V j d G l v b j E u b V B L B Q Y A A A A A A w A D A M I A A A D A 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g D w A A A A A A A H 4 P 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E l R D A l Q j g 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R m l s b F R h c m d l d C I g V m F s d W U 9 I n P Q o d C / 0 L 7 R g d C + 0 L H R i 9 C X 0 L D Q u t G D 0 L / Q u t C 4 X z I i I C 8 + P E V u d H J 5 I F R 5 c G U 9 I k Z p b G x l Z E N v b X B s Z X R l U m V z d W x 0 V G 9 X b 3 J r c 2 h l Z X Q i I F Z h b H V l P S J s M S I g L z 4 8 R W 5 0 c n k g V H l w Z T 0 i U m V j b 3 Z l c n l U Y X J n Z X R T a G V l d C I g V m F s d W U 9 I n P Q m 9 C 4 0 Y H R g j E i I C 8 + P E V u d H J 5 I F R 5 c G U 9 I l J l Y 2 9 2 Z X J 5 V G F y Z 2 V 0 Q 2 9 s d W 1 u I i B W Y W x 1 Z T 0 i b D E i I C 8 + P E V u d H J 5 I F R 5 c G U 9 I l J l Y 2 9 2 Z X J 5 V G F y Z 2 V 0 U m 9 3 I i B W Y W x 1 Z T 0 i b D E i I C 8 + P E V u d H J 5 I F R 5 c G U 9 I k F k Z G V k V G 9 E Y X R h T W 9 k Z W w i I F Z h b H V l P S J s M C I g L z 4 8 R W 5 0 c n k g V H l w Z T 0 i R m l s b E N v d W 5 0 I i B W Y W x 1 Z T 0 i b D E 3 I i A v P j x F b n R y e S B U e X B l P S J G a W x s R X J y b 3 J D b 2 R l I i B W Y W x 1 Z T 0 i c 1 V u a 2 5 v d 2 4 i I C 8 + P E V u d H J 5 I F R 5 c G U 9 I k Z p b G x F c n J v c k N v d W 5 0 I i B W Y W x 1 Z T 0 i b D A i I C 8 + P E V u d H J 5 I F R 5 c G U 9 I k Z p b G x M Y X N 0 V X B k Y X R l Z C I g V m F s d W U 9 I m Q y M D I x L T A 0 L T I x V D A y O j Q w O j A w L j M 4 N T A 0 M D h a I i A v P j x F b n R y e S B U e X B l P S J G a W x s Q 2 9 s d W 1 u V H l w Z X M i I F Z h b H V l P S J z Q m d N R 0 J n Q T 0 i I C 8 + P E V u d H J 5 I F R 5 c G U 9 I k Z p b G x D b 2 x 1 b W 5 O Y W 1 l c y I g V m F s d W U 9 I n N b J n F 1 b 3 Q 7 0 K H Q v 9 C + 0 Y H Q v t C x 0 Y s g 0 L f Q s N C 6 0 Y P Q v 9 C 6 0 L g m c X V v d D s s J n F 1 b 3 Q 7 0 J r Q v t C 0 I N C y I N C V 0 J j Q o S A o 0 L 3 Q t S D Q r d C k K S Z x d W 9 0 O y w m c X V v d D v Q r d C k J n F 1 b 3 Q 7 L C Z x d W 9 0 O 9 C h 0 J z Q o d C f J n F 1 b 3 Q 7 L C Z x d W 9 0 O 9 C e 0 Y L Q v t C x 0 Y D Q s N C 2 0 L X Q v d C 4 0 L U g 0 L I g 0 L f Q s N G P 0 L L Q u t C 1 J n F 1 b 3 Q 7 X S I g L z 4 8 R W 5 0 c n k g V H l w Z T 0 i R m l s b F N 0 Y X R 1 c y I g V m F s d W U 9 I n N D b 2 1 w b G V 0 Z S I g L z 4 8 R W 5 0 c n k g V H l w Z T 0 i U m V s Y X R p b 2 5 z a G l w S W 5 m b 0 N v b n R h a W 5 l c i I g V m F s d W U 9 I n N 7 J n F 1 b 3 Q 7 Y 2 9 s d W 1 u Q 2 9 1 b n Q m c X V v d D s 6 N S w m c X V v d D t r Z X l D b 2 x 1 b W 5 O Y W 1 l c y Z x d W 9 0 O z p b X S w m c X V v d D t x d W V y e V J l b G F 0 a W 9 u c 2 h p c H M m c X V v d D s 6 W 1 0 s J n F 1 b 3 Q 7 Y 2 9 s d W 1 u S W R l b n R p d G l l c y Z x d W 9 0 O z p b J n F 1 b 3 Q 7 U 2 V j d G l v b j E v 0 K H Q v 9 C + 0 Y H Q v t C x 0 Y v Q l 9 C w 0 L r R g 9 C / 0 L r Q u C / Q m N C 3 0 L z Q t d C 9 0 L X Q v d C 9 0 Y v Q u S D R g t C 4 0 L 8 u e 9 C h 0 L / Q v t G B 0 L 7 Q s d G L I N C 3 0 L D Q u t G D 0 L / Q u t C 4 L D B 9 J n F 1 b 3 Q 7 L C Z x d W 9 0 O 1 N l Y 3 R p b 2 4 x L 9 C h 0 L / Q v t G B 0 L 7 Q s d G L 0 J f Q s N C 6 0 Y P Q v 9 C 6 0 L g v 0 J j Q t 9 C 8 0 L X Q v d C 1 0 L 3 Q v d G L 0 L k g 0 Y L Q u N C / L n v Q m t C + 0 L Q g 0 L I g 0 J X Q m N C h I C j Q v d C 1 I N C t 0 K Q p L D F 9 J n F 1 b 3 Q 7 L C Z x d W 9 0 O 1 N l Y 3 R p b 2 4 x L 9 C h 0 L / Q v t G B 0 L 7 Q s d G L 0 J f Q s N C 6 0 Y P Q v 9 C 6 0 L g v 0 J j Q t 9 C 8 0 L X Q v d C 1 0 L 3 Q v d G L 0 L k g 0 Y L Q u N C / L n v Q r d C k L D J 9 J n F 1 b 3 Q 7 L C Z x d W 9 0 O 1 N l Y 3 R p b 2 4 x L 9 C h 0 L / Q v t G B 0 L 7 Q s d G L 0 J f Q s N C 6 0 Y P Q v 9 C 6 0 L g v 0 J j Q t 9 C 8 0 L X Q v d C 1 0 L 3 Q v d G L 0 L k g 0 Y L Q u N C / L n v Q o d C c 0 K H Q n y w z f S Z x d W 9 0 O y w m c X V v d D t T Z W N 0 a W 9 u M S / Q o d C / 0 L 7 R g d C + 0 L H R i 9 C X 0 L D Q u t G D 0 L / Q u t C 4 L 9 C h 0 L / Q v t G B 0 L 7 Q s d G L 0 J f Q s N C 6 0 Y P Q v 9 C 6 0 L h f V G F i b G U u e 9 C e 0 Y L Q v t C x 0 Y D Q s N C 2 0 L X Q v d C 4 0 L U g 0 L I g 0 L f Q s N G P 0 L L Q u t C 1 L D R 9 J n F 1 b 3 Q 7 X S w m c X V v d D t D b 2 x 1 b W 5 D b 3 V u d C Z x d W 9 0 O z o 1 L C Z x d W 9 0 O 0 t l e U N v b H V t b k 5 h b W V z J n F 1 b 3 Q 7 O l t d L C Z x d W 9 0 O 0 N v b H V t b k l k Z W 5 0 a X R p Z X M m c X V v d D s 6 W y Z x d W 9 0 O 1 N l Y 3 R p b 2 4 x L 9 C h 0 L / Q v t G B 0 L 7 Q s d G L 0 J f Q s N C 6 0 Y P Q v 9 C 6 0 L g v 0 J j Q t 9 C 8 0 L X Q v d C 1 0 L 3 Q v d G L 0 L k g 0 Y L Q u N C / L n v Q o d C / 0 L 7 R g d C + 0 L H R i y D Q t 9 C w 0 L r R g 9 C / 0 L r Q u C w w f S Z x d W 9 0 O y w m c X V v d D t T Z W N 0 a W 9 u M S / Q o d C / 0 L 7 R g d C + 0 L H R i 9 C X 0 L D Q u t G D 0 L / Q u t C 4 L 9 C Y 0 L f Q v N C 1 0 L 3 Q t d C 9 0 L 3 R i 9 C 5 I N G C 0 L j Q v y 5 7 0 J r Q v t C 0 I N C y I N C V 0 J j Q o S A o 0 L 3 Q t S D Q r d C k K S w x f S Z x d W 9 0 O y w m c X V v d D t T Z W N 0 a W 9 u M S / Q o d C / 0 L 7 R g d C + 0 L H R i 9 C X 0 L D Q u t G D 0 L / Q u t C 4 L 9 C Y 0 L f Q v N C 1 0 L 3 Q t d C 9 0 L 3 R i 9 C 5 I N G C 0 L j Q v y 5 7 0 K 3 Q p C w y f S Z x d W 9 0 O y w m c X V v d D t T Z W N 0 a W 9 u M S / Q o d C / 0 L 7 R g d C + 0 L H R i 9 C X 0 L D Q u t G D 0 L / Q u t C 4 L 9 C Y 0 L f Q v N C 1 0 L 3 Q t d C 9 0 L 3 R i 9 C 5 I N G C 0 L j Q v y 5 7 0 K H Q n N C h 0 J 8 s M 3 0 m c X V v d D s s J n F 1 b 3 Q 7 U 2 V j d G l v b j E v 0 K H Q v 9 C + 0 Y H Q v t C x 0 Y v Q l 9 C w 0 L r R g 9 C / 0 L r Q u C / Q o d C / 0 L 7 R g d C + 0 L H R i 9 C X 0 L D Q u t G D 0 L / Q u t C 4 X 1 R h Y m x l L n v Q n t G C 0 L 7 Q s d G A 0 L D Q t t C 1 0 L 3 Q u N C 1 I N C y I N C 3 0 L D R j 9 C y 0 L r Q t S w 0 f S Z x d W 9 0 O 1 0 s J n F 1 b 3 Q 7 U m V s Y X R p b 2 5 z a G l w S W 5 m b y Z x d W 9 0 O z p b X X 0 i I C 8 + P E V u d H J 5 I F R 5 c G U 9 I k J 1 Z m Z l c k 5 l e H R S Z W Z y Z X N o I i B W Y W x 1 Z T 0 i b D E i I C 8 + P E V u d H J 5 I F R 5 c G U 9 I l J l c 3 V s d F R 5 c G U i I F Z h b H V l P S J z V G F i b G U i I C 8 + P E V u d H J 5 I F R 5 c G U 9 I k 5 h b W V V c G R h d G V k Q W Z 0 Z X J G a W x s I i B W Y W x 1 Z T 0 i b D A i I C 8 + P E V u d H J 5 I F R 5 c G U 9 I l F 1 Z X J 5 S U Q i I F Z h b H V l P S J z Y T M 0 M m M 4 N z E t Y z Y z Y S 0 0 Z W I w L W E 0 O D U t M D B l N 2 M 1 N D k 2 O W M w I i A v P j w v U 3 R h Y m x l R W 5 0 c m l l c z 4 8 L 0 l 0 Z W 0 + P E l 0 Z W 0 + P E l 0 Z W 1 M b 2 N h d G l v b j 4 8 S X R l b V R 5 c G U + R m 9 y b X V s Y T w v S X R l b V R 5 c G U + P E l 0 Z W 1 Q Y X R o P l N l Y 3 R p b 2 4 x L y V E M C V B M S V E M C V C R i V E M C V C R S V E M S U 4 M S V E M C V C R S V E M C V C M S V E M S U 4 Q i V E M C U 5 N y V E M C V C M C V E M C V C Q S V E M S U 4 M y V E M C V C R i V E M C V C Q S V E M C V C O C 8 l R D A l O T g l R D E l O D E l R D E l O D I l R D A l Q k U l R D E l O D c l R D A l Q k Q l R D A l Q j g l R D A l Q k E 8 L 0 l 0 Z W 1 Q Y X R o P j w v S X R l b U x v Y 2 F 0 a W 9 u P j x T d G F i b G V F b n R y a W V z I C 8 + P C 9 J d G V t P j x J d G V t P j x J d G V t T G 9 j Y X R p b 2 4 + P E l 0 Z W 1 U e X B l P k Z v c m 1 1 b G E 8 L 0 l 0 Z W 1 U e X B l P j x J d G V t U G F 0 a D 5 T Z W N 0 a W 9 u M S 8 l R D A l Q T E l R D A l Q k Y l R D A l Q k U l R D E l O D E l R D A l Q k U l R D A l Q j E l R D E l O E I l R D A l O T c l R D A l Q j A l R D A l Q k E l R D E l O D M l R D A l Q k Y l R D A l Q k E l R D A l Q j g v J U Q w J U E x J U Q w J U J G J U Q w J U J F J U Q x J T g x J U Q w J U J F J U Q w J U I x J U Q x J T h C J U Q w J T k 3 J U Q w J U I w J U Q w J U J B J U Q x J T g z J U Q w J U J G J U Q w J U J B J U Q w J U I 4 X 1 R h Y m x l P C 9 J d G V t U G F 0 a D 4 8 L 0 l 0 Z W 1 M b 2 N h d G l v b j 4 8 U 3 R h Y m x l R W 5 0 c m l l c y A v P j w v S X R l b T 4 8 S X R l b T 4 8 S X R l b U x v Y 2 F 0 a W 9 u P j x J d G V t V H l w Z T 5 G b 3 J t d W x h P C 9 J d G V t V H l w Z T 4 8 S X R l b V B h d G g + U 2 V j d G l v b j E v J U Q w J U E x J U Q w J U J G J U Q w J U J F J U Q x J T g x J U Q w J U J F J U Q w J U I x J U Q x J T h C J U Q w J T k 3 J U Q w J U I w J U Q w J U J B J U Q x J T g z J U Q w J U J G J U Q w J U J B J U Q w J U I 4 L y V E M C U 5 O C V E M C V C N y V E M C V C Q y V E M C V C N S V E M C V C R C V E M C V C N S V E M C V C R C V E M C V C R C V E M S U 4 Q i V E M C V C O S U y M C V E M S U 4 M i V E M C V C O C V E M C V C R j w v S X R l b V B h d G g + P C 9 J d G V t T G 9 j Y X R p b 2 4 + P F N 0 Y W J s Z U V u d H J p Z X M g L z 4 8 L 0 l 0 Z W 0 + P C 9 J d G V t c z 4 8 L 0 x v Y 2 F s U G F j a 2 F n Z U 1 l d G F k Y X R h R m l s Z T 4 W A A A A U E s F B g A A A A A A A A A A A A A A A A A A A A A A A N o A A A A B A A A A 0 I y d 3 w E V 0 R G M e g D A T 8 K X 6 w E A A A C b J s T l u y E + Q I i p W 5 l n J 6 Y u A A A A A A I A A A A A A A N m A A D A A A A A E A A A A H j H V b q H i x l T T J k H J t u c j 4 0 A A A A A B I A A A K A A A A A Q A A A A j c B v b c M 6 u / Q c g J + T i p Y Z R V A A A A C + I K b z W d / a y M Q e z 2 7 s i c z k S 8 K V k T b V / 8 K W q i 2 k Z V Z J x 0 L g M t e b 3 5 E b S Z H R f n m G c J S G E 7 Q x 3 I g v j b Z g Z i l Q L + X / y z W Z / M + C D Y d B e Z d f 7 E w z T h Q A A A B L q X n A 7 q 7 8 C v 0 P 0 F 1 X J 0 2 I C H 5 5 E A = = < / D a t a M a s h u p > 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0079BE11-D520-4C5E-9798-B787E07B2DF0}">
  <ds:schemaRefs>
    <ds:schemaRef ds:uri="http://schemas.microsoft.com/DataMashup"/>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76</vt:i4>
      </vt:variant>
    </vt:vector>
  </HeadingPairs>
  <TitlesOfParts>
    <vt:vector size="95" baseType="lpstr">
      <vt:lpstr>ID</vt:lpstr>
      <vt:lpstr>ОФЕРТА_ (начни с меня)</vt:lpstr>
      <vt:lpstr>Анкета</vt:lpstr>
      <vt:lpstr>Анкета. Виды работ</vt:lpstr>
      <vt:lpstr>Анкета. Баланс</vt:lpstr>
      <vt:lpstr>Соответствие требованиям</vt:lpstr>
      <vt:lpstr>Гарантийное письмо</vt:lpstr>
      <vt:lpstr>Кадры</vt:lpstr>
      <vt:lpstr>МТР</vt:lpstr>
      <vt:lpstr>Собственники</vt:lpstr>
      <vt:lpstr>Опыт (договора)</vt:lpstr>
      <vt:lpstr>Опыт (статьи)</vt:lpstr>
      <vt:lpstr>Претензии</vt:lpstr>
      <vt:lpstr>Суд. решения</vt:lpstr>
      <vt:lpstr>Субподрядчики</vt:lpstr>
      <vt:lpstr>Согласие</vt:lpstr>
      <vt:lpstr>Сокращение ОПФ</vt:lpstr>
      <vt:lpstr>~</vt:lpstr>
      <vt:lpstr>Выборы</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 (договора)'!Заголовки_для_печати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Субподрядчики!Заголовки_для_печати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 (договора)'!Область_печати</vt:lpstr>
      <vt:lpstr>'Опыт (статьи)'!Область_печати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Субподрядчики!Область_печати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Соколов Александр</cp:lastModifiedBy>
  <cp:lastPrinted>2021-04-21T02:12:25Z</cp:lastPrinted>
  <dcterms:created xsi:type="dcterms:W3CDTF">2015-06-05T18:19:34Z</dcterms:created>
  <dcterms:modified xsi:type="dcterms:W3CDTF">2022-02-03T06:12:07Z</dcterms:modified>
  <cp:category>Формы;Закупочная документация</cp:category>
</cp:coreProperties>
</file>