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8680" yWindow="-120" windowWidth="29040" windowHeight="15840"/>
  </bookViews>
  <sheets>
    <sheet name="Лист1" sheetId="1" r:id="rId1"/>
  </sheets>
  <definedNames>
    <definedName name="_xlnm.Print_Area" localSheetId="0">Лист1!$A$1:$L$97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2" i="1" l="1"/>
  <c r="M76" i="1"/>
  <c r="K70" i="1"/>
  <c r="K62" i="1" l="1"/>
  <c r="K34" i="1"/>
  <c r="K21" i="1"/>
  <c r="K37" i="1"/>
  <c r="D83" i="1" l="1"/>
  <c r="K28" i="1" l="1"/>
  <c r="G28" i="1" s="1"/>
  <c r="K67" i="1" l="1"/>
  <c r="D69" i="1"/>
  <c r="G81" i="1"/>
  <c r="G74" i="1"/>
  <c r="K60" i="1" l="1"/>
  <c r="D65" i="1"/>
  <c r="D63" i="1"/>
  <c r="K39" i="1"/>
  <c r="K41" i="1"/>
  <c r="K29" i="1"/>
  <c r="G29" i="1" s="1"/>
  <c r="D84" i="1" s="1"/>
  <c r="K63" i="1" l="1"/>
  <c r="K64" i="1" s="1"/>
  <c r="D58" i="1"/>
  <c r="K65" i="1"/>
  <c r="K66" i="1" s="1"/>
  <c r="D59" i="1"/>
  <c r="D62" i="1" s="1"/>
  <c r="D50" i="1"/>
  <c r="G38" i="1"/>
  <c r="G26" i="1"/>
  <c r="K36" i="1"/>
  <c r="K51" i="1" l="1"/>
  <c r="K52" i="1" s="1"/>
  <c r="K53" i="1"/>
  <c r="D81" i="1"/>
  <c r="D80" i="1" s="1"/>
</calcChain>
</file>

<file path=xl/sharedStrings.xml><?xml version="1.0" encoding="utf-8"?>
<sst xmlns="http://schemas.openxmlformats.org/spreadsheetml/2006/main" count="326" uniqueCount="173">
  <si>
    <t>УТВЕРЖДАЮ:</t>
  </si>
  <si>
    <t>(наименование стройки)</t>
  </si>
  <si>
    <t>№ п.п.</t>
  </si>
  <si>
    <t>Наименование работ</t>
  </si>
  <si>
    <t>Объем работ</t>
  </si>
  <si>
    <t>Демонтируемый материал</t>
  </si>
  <si>
    <t xml:space="preserve">Потребность в основных материалах </t>
  </si>
  <si>
    <t>Ед. изм.</t>
  </si>
  <si>
    <t>Кол-во</t>
  </si>
  <si>
    <t>Наименование</t>
  </si>
  <si>
    <t>Использование (лом, утиль, мусор,повторное исп.)</t>
  </si>
  <si>
    <t>Поставка (заказчик/ подрядчик)</t>
  </si>
  <si>
    <t>Подрядчик</t>
  </si>
  <si>
    <t>кг</t>
  </si>
  <si>
    <t>м2</t>
  </si>
  <si>
    <t>1 пог.м уплотнения</t>
  </si>
  <si>
    <t>Резиновое уплотнение тип IIIа ТУ 2500-047-46028995-2010 (75*70*8000)</t>
  </si>
  <si>
    <t>Резиновое уплотнение тип XIIа ТУ 2500-047-46028995-2010 (20*133*18000)</t>
  </si>
  <si>
    <t>Резиновое уплотнение тип XIIа ТУ 2500-047-46028995-2010 (48*65*300)</t>
  </si>
  <si>
    <t>Теплоизоляция "Порилекс НПЭ", 13/42мм - трубная</t>
  </si>
  <si>
    <t>п.м</t>
  </si>
  <si>
    <t>Клей 88-НП (Luxe)</t>
  </si>
  <si>
    <t xml:space="preserve">                           Раздел 1. Замена уплотнений сегментного затвора</t>
  </si>
  <si>
    <t>тн</t>
  </si>
  <si>
    <t>л</t>
  </si>
  <si>
    <t>подрядчик</t>
  </si>
  <si>
    <t>________________А.В. Боярский</t>
  </si>
  <si>
    <t xml:space="preserve">м2
</t>
  </si>
  <si>
    <t>ремонтом металлоконструкций и антикоррозионной защиты</t>
  </si>
  <si>
    <t>Братская ГЭС ООО"ЕвроСибЭнерго-Гидрогенерация"</t>
  </si>
  <si>
    <t>(категория ремонта)</t>
  </si>
  <si>
    <t xml:space="preserve">Капитальный ремонт 
</t>
  </si>
  <si>
    <t xml:space="preserve">Ремонт сегментного затвора № 1 водосливной части плотины с заменой уплотнений, </t>
  </si>
  <si>
    <t xml:space="preserve">Плотина русловая Инв. №  00020027. </t>
  </si>
  <si>
    <t>Главный инженер
Братской ГЭС</t>
  </si>
  <si>
    <t>Гайки шестигранные оцинкованные диаметр резьбы 20 мм  ГОСТ5915-70 (оцинков.)</t>
  </si>
  <si>
    <t>Шайбы стальные М20  ГОСТ11371-78 (оцинков.)</t>
  </si>
  <si>
    <t>Болты с шестигранной головкой диаметром резьбы М20х90 мм  ГОСТ7798-70 (оцинков)</t>
  </si>
  <si>
    <t>Болты с шестигранной головкой диаметром резьбы М20х70 мм  ГОСТ7798-70 (оцинков)</t>
  </si>
  <si>
    <t>кг/шт</t>
  </si>
  <si>
    <t xml:space="preserve">                           Раздел 2. Работы по антикоррозионной защите металлоконструкций </t>
  </si>
  <si>
    <t>растворитель Нефрас С2 80/120</t>
  </si>
  <si>
    <t>растворитель Уайт-спирит</t>
  </si>
  <si>
    <t>Труба ГОСТ 30245-2003 90х7</t>
  </si>
  <si>
    <t>м.п.</t>
  </si>
  <si>
    <t>80/140</t>
  </si>
  <si>
    <t>1</t>
  </si>
  <si>
    <t>2</t>
  </si>
  <si>
    <t>купершлак</t>
  </si>
  <si>
    <t>"___"__________________ 2024 г.</t>
  </si>
  <si>
    <t>Резиновое уплотнение тип IIIа</t>
  </si>
  <si>
    <t>Резиновое уплотнение тип XIIа</t>
  </si>
  <si>
    <r>
      <rPr>
        <b/>
        <sz val="10"/>
        <rFont val="Times New Roman"/>
        <family val="1"/>
        <charset val="204"/>
      </rPr>
      <t>Условия производства работ: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>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 (условия эксплуатации ХЛ-4/1).</t>
    </r>
  </si>
  <si>
    <t>лом</t>
  </si>
  <si>
    <t>утиль</t>
  </si>
  <si>
    <t>Нанесение антикоррозионной защиты  металлоконструкций лестниц и площадок обслуживания, наружняя и внутренняя поверхности. (2 слоя окраски).  Толщина первого слоя 35мкм.</t>
  </si>
  <si>
    <t>Н.Н. Бочкарев</t>
  </si>
  <si>
    <t>Болт шестигранный М20*200, оцинк, ГОСТ 7805-70</t>
  </si>
  <si>
    <t>шт</t>
  </si>
  <si>
    <t>Болт М20*60</t>
  </si>
  <si>
    <t>Гайка шестигранная М20</t>
  </si>
  <si>
    <t>Шайба М20</t>
  </si>
  <si>
    <t xml:space="preserve">Cверление отверстиий D=22мм соосных с отверстиями на затворе с применением станка сверлильного на магнитной подошве для металла и электрической ручной дрели для уплотнения:
- в уплотнении типа IIIа овальные отверстия 22х35
- в уплотнении типа IIIв овальные отверстия 22х35
- сквозные овальные отверстия 22х35 на профильной трубе 90х7
- овальные отверстия 22х35 в уголоке 80х50х5
</t>
  </si>
  <si>
    <t xml:space="preserve">Cверление отверстиий D=22мм соосных с отверстиями на затворе с применением электрической ручной дрели для уплотнения типа XIIa
</t>
  </si>
  <si>
    <t>35/120</t>
  </si>
  <si>
    <t xml:space="preserve">21,7/90 </t>
  </si>
  <si>
    <t>Устройство защитного ограждения из полиэтиленовой пленки (для защиты от повреждения транспорта движущегося по мосту отм 395)</t>
  </si>
  <si>
    <t>м3</t>
  </si>
  <si>
    <t>Гвозди 80мм</t>
  </si>
  <si>
    <t>Гвозди 50мм</t>
  </si>
  <si>
    <t>Герметик силиконовый санитарный</t>
  </si>
  <si>
    <t>Резиновое уплотнение тип IIIв ТУ 2500-04746028995-2010</t>
  </si>
  <si>
    <t>Болт М20*90</t>
  </si>
  <si>
    <t>Болт М20*70</t>
  </si>
  <si>
    <t>Пленка полиэтиленовая</t>
  </si>
  <si>
    <t>Устройство альпинисткого снаряжения, навеска страховочного и рабочего троса</t>
  </si>
  <si>
    <t>Дробеструйная очистка напорной поверхности</t>
  </si>
  <si>
    <t>Устройство альпинисткого снаряжения, навеска страховочного и рабочего троса по краям затвора</t>
  </si>
  <si>
    <t>Перенавеска альпинисткого снаряжения, навеска страховочного и рабочего троса</t>
  </si>
  <si>
    <t>Гидроструйная очистка безнапорной поверхности затвора, опорных подшипников, лап</t>
  </si>
  <si>
    <t>т</t>
  </si>
  <si>
    <t>Электроды Э-50А</t>
  </si>
  <si>
    <t>Ремонт металлоконструкций обрешетки опорных ног с примением страховочной системы (демонтаж существующего и монтаж нового уголка). Устранение дефектов на металлоконструкции затвора</t>
  </si>
  <si>
    <t>Антикоррозионный химостойкий грунт "АНТИКОРРОЗИТ-ПОЛИМЕРГРУНТ"</t>
  </si>
  <si>
    <t>Уголок 90х90х9</t>
  </si>
  <si>
    <t>20</t>
  </si>
  <si>
    <t>Ксилол</t>
  </si>
  <si>
    <t>Сверление дренажных отверстий D=50мм для отвода воды в металлоконструкциях согласно замечаниях по обследованию завтора</t>
  </si>
  <si>
    <t>4</t>
  </si>
  <si>
    <t>Замена дефектной шпильки на левой ноге опроном узле</t>
  </si>
  <si>
    <t>Шпилька М36, l=1470мм</t>
  </si>
  <si>
    <t>Гайка М36</t>
  </si>
  <si>
    <t>Шпилька М36</t>
  </si>
  <si>
    <t>Монтаж козырька над опорным узлом, над шпилькой и у стены</t>
  </si>
  <si>
    <t>Дюбель-гвоздь 6*40</t>
  </si>
  <si>
    <t>Лист оцинкованный 0,7мм, (1600*500*0,7)</t>
  </si>
  <si>
    <t>10</t>
  </si>
  <si>
    <t xml:space="preserve">                           Раздел 4. Уборка рабочего места</t>
  </si>
  <si>
    <t>Доска 40мм (с 3 кратной оборачиваемостью)</t>
  </si>
  <si>
    <t>резиновое уплотнение</t>
  </si>
  <si>
    <t>Перевозка лома автомобилями-самосвалами на расстояние до 5 км</t>
  </si>
  <si>
    <t>Доска 25мм (с 3 кратной оборачиваемостью)</t>
  </si>
  <si>
    <t>Изготовление дощатых щитов настила для подвесных лесов под ножевое уплотнение сегментного затвора (водосливная часть плотины) с устройством отбортовки</t>
  </si>
  <si>
    <t>Разборка дощатого настила на ремонтном затворе и под сегментным затвором</t>
  </si>
  <si>
    <t>Подъем лома в ручную на высоту до 10м</t>
  </si>
  <si>
    <t>Сборка купершлака и резины в мешки до 1тн, подъем на высоту до 10 метров и погрузка в автомобиль</t>
  </si>
  <si>
    <t>3</t>
  </si>
  <si>
    <t>11</t>
  </si>
  <si>
    <t>12</t>
  </si>
  <si>
    <t>Полимерон в 2 слоя
 (черный)</t>
  </si>
  <si>
    <t>Полимерон в 2 слоя
 (желтый)</t>
  </si>
  <si>
    <t>Полимерон в 2 слоя
(черный)</t>
  </si>
  <si>
    <t>Ремонт металлоконструкций лестниц, площадок, металлических закладных (по результатам визуального осмотра). С применением электросварки.
По необходимости - объем выполнения работ определить на месте с ответственными лицами.</t>
  </si>
  <si>
    <t xml:space="preserve">                           Раздел 3. Прочие работы (устранение замечаний после обследования затвора)</t>
  </si>
  <si>
    <t>Уголок 8510-86 80х50х5
ст. 09Г2С</t>
  </si>
  <si>
    <t>Уголок 8509-93 90х90х9, l=2750мм, Kf=8мм
ст. 09Г2С</t>
  </si>
  <si>
    <t>0,125 кг/м2 1слой</t>
  </si>
  <si>
    <t>Арматура A-I  гладкая Д-20мм.</t>
  </si>
  <si>
    <t>растворитель WG-Welethinner EP (WG-Велетиннер EP)</t>
  </si>
  <si>
    <t>шт/м</t>
  </si>
  <si>
    <t>1/18</t>
  </si>
  <si>
    <t>2/0,6</t>
  </si>
  <si>
    <t>шт/т</t>
  </si>
  <si>
    <t>1/0,01</t>
  </si>
  <si>
    <t>0,0015</t>
  </si>
  <si>
    <t>4/0,0015</t>
  </si>
  <si>
    <t>2/8,8</t>
  </si>
  <si>
    <t>шт/кг</t>
  </si>
  <si>
    <t>заказываем 2м (мин. Длина)</t>
  </si>
  <si>
    <t>Гайка М36 нержавеющая</t>
  </si>
  <si>
    <t>Перевозка на полигон отходов расстоянием 20км для размещения/захоронения купершлака и резинового уплотнения(4 класс опасности)</t>
  </si>
  <si>
    <t>Служба ЗиС подтверждает необходимость проведения данных видов работ</t>
  </si>
  <si>
    <t>Зам. главного инженера - начальник ПТО</t>
  </si>
  <si>
    <t>В.Ю. Писарев</t>
  </si>
  <si>
    <t>Начальник ОППР</t>
  </si>
  <si>
    <t>А.А. Логинов</t>
  </si>
  <si>
    <t>Заместитель начальника ЦТО по ГМО</t>
  </si>
  <si>
    <t>В.М. Разумков</t>
  </si>
  <si>
    <t>Мастер ГТО МО ЦТО</t>
  </si>
  <si>
    <t>Ведомость объемов работ №1</t>
  </si>
  <si>
    <t>Расход при нанесении 2,32 м2/л (мин. 5,6 м2/л, макс. 1,04 м2/л, средний 3,3 м2/л)</t>
  </si>
  <si>
    <t>3/4 соотношение смешивания. 
Объем тары 16л.
Расход 2,32 м2/л</t>
  </si>
  <si>
    <t>1/4 соотношение смешивания.
Объем тары 4л
Расход 2,32 м2/л</t>
  </si>
  <si>
    <t>Объем тары 10л.
Расход 23,26 м2/л</t>
  </si>
  <si>
    <t>Растворитель Р-4</t>
  </si>
  <si>
    <t>10л на обезжиривание поверхности</t>
  </si>
  <si>
    <t>Краска полиуретановая Welepipe-WG компонент А WELESGARD (серый)</t>
  </si>
  <si>
    <t>Краска полиуретановая Welepipe-WG компонент Б WELESGARD (серый)</t>
  </si>
  <si>
    <t>Ведущий инженер ДР ООО "ЕСЭ-ГГ"</t>
  </si>
  <si>
    <t>П.В. Потемкин</t>
  </si>
  <si>
    <t>Обезжиривание и нанесение антикоррозионной защиты с отвердителем с помощью краскопульта, работа производится с лесов на ремонтном затворе (напорная сторона затвора включая штанги подвеса затвора). Зачистка степень Sa2.
Окраска в 2 слоя . Толщина каждого слоя не менее 250мкм.</t>
  </si>
  <si>
    <t>Нанесение АКЗ на корпуса опорных подшипников и лап
Зачистка степень Sa2. Окраска - 2 слоя. Толщина каждого слоя не менее 250 мкм.</t>
  </si>
  <si>
    <t>Нанесение антикоррозионной защиты на основные металлоконструкции (безнапорная ребристая сторона затвора) а также металлические прижимные элементы уплотнений. Зачистка степень Sa2.
Окраска - 2 слоя. Толщина каждого слоя не менее 250 мкм.</t>
  </si>
  <si>
    <t>2/15,5</t>
  </si>
  <si>
    <t>м2/м3
горизонт. Проекции</t>
  </si>
  <si>
    <t>27/1,3</t>
  </si>
  <si>
    <t>65/2,63</t>
  </si>
  <si>
    <r>
      <t>15,5</t>
    </r>
    <r>
      <rPr>
        <i/>
        <sz val="10"/>
        <rFont val="Times New Roman"/>
        <family val="1"/>
        <charset val="204"/>
      </rPr>
      <t xml:space="preserve">
</t>
    </r>
  </si>
  <si>
    <t>бал./л</t>
  </si>
  <si>
    <t>19/5,32</t>
  </si>
  <si>
    <t>2/0,067</t>
  </si>
  <si>
    <t>Вредность  4 балла  (Размер доплат к тарифным ставкам согласно общих частей Справочника 8%)</t>
  </si>
  <si>
    <t>Локальная очистка поверхности  металлоконструкций лестниц и площадок обслуживания от старого АКЗ и ржавчины металлическими щетками или насадкой типа щетка-крацовка "чашка", пучки проволоки 0,5мм ( 20% от площади 40м2)</t>
  </si>
  <si>
    <t>Нанесение грунта на очищенные поверхности  безнапорной стороны затвора, опорных подшипников и лап (30% от площади 453,6м2)</t>
  </si>
  <si>
    <t>10/8,7</t>
  </si>
  <si>
    <t>л/кг</t>
  </si>
  <si>
    <r>
      <t>Устройство дополнительного ножевого гидроизоляционного уплотнения, уплотнитель из трубной изоляции "Порилекс НПЭ Т"</t>
    </r>
    <r>
      <rPr>
        <sz val="10"/>
        <color rgb="FFFF0000"/>
        <rFont val="Times New Roman"/>
        <family val="1"/>
        <charset val="204"/>
      </rPr>
      <t xml:space="preserve"> «К=0,7 (без демонтажных работ)».</t>
    </r>
  </si>
  <si>
    <r>
      <t xml:space="preserve">Устройство дополнительного гидроизоляционного уплотнения по бокам согласно проекта ПТО №3960 от 22.08.2023г. </t>
    </r>
    <r>
      <rPr>
        <sz val="10"/>
        <color rgb="FFFF0000"/>
        <rFont val="Times New Roman"/>
        <family val="1"/>
        <charset val="204"/>
      </rPr>
      <t>«К=0,7 (без демонтажных работ)».</t>
    </r>
    <r>
      <rPr>
        <sz val="10"/>
        <rFont val="Times New Roman"/>
        <family val="1"/>
        <charset val="204"/>
      </rPr>
      <t xml:space="preserve"> </t>
    </r>
    <r>
      <rPr>
        <sz val="9"/>
        <color rgb="FFFF0000"/>
        <rFont val="Times New Roman"/>
        <family val="1"/>
        <charset val="204"/>
      </rPr>
      <t>(прим.При выполнении работ с установкой новых прижимных планок и крепежных элементов)</t>
    </r>
  </si>
  <si>
    <r>
      <t xml:space="preserve">
Замена резинового уплотнения сегментных завтворов: уплотнительное устройство деформационно-гидравлического действия, саблевидное. </t>
    </r>
    <r>
      <rPr>
        <i/>
        <sz val="9"/>
        <color rgb="FFFF0000"/>
        <rFont val="Times New Roman"/>
        <family val="1"/>
        <charset val="204"/>
      </rPr>
      <t>(прим.При выполнении работ с установкой новых прижимных планок и крепежных элементов)</t>
    </r>
  </si>
  <si>
    <r>
      <t xml:space="preserve">Замена резинового уплотнения сегментных  завтворов: уплотнительное устройство деформационно-гидравлического действия, ножевое </t>
    </r>
    <r>
      <rPr>
        <i/>
        <sz val="9"/>
        <color rgb="FFFF0000"/>
        <rFont val="Times New Roman"/>
        <family val="1"/>
        <charset val="204"/>
      </rPr>
      <t>(прим. При выполнении работ с установкой новых прижимных планок и крепежных элементов)</t>
    </r>
  </si>
  <si>
    <r>
      <t xml:space="preserve">Локальная очистка поверхности  безнапорной стороны затвора, опорных подшипников и лап от старого АКЗ и ржавчины металлическими щетками или насадкой типа щетка-крацовка "чашка", пучки проволоки 0,5мм </t>
    </r>
    <r>
      <rPr>
        <sz val="10"/>
        <color rgb="FFFF0000"/>
        <rFont val="Times New Roman CYR"/>
        <charset val="204"/>
      </rPr>
      <t>(30% от площади 453,6м2)</t>
    </r>
  </si>
  <si>
    <r>
      <t xml:space="preserve">Устройство дополнительного гидроизоляционного уплотнения по бокам ножевого уплотнения (профиль набухающий) </t>
    </r>
    <r>
      <rPr>
        <sz val="10"/>
        <color rgb="FFFF0000"/>
        <rFont val="Times New Roman"/>
        <family val="1"/>
        <charset val="204"/>
      </rPr>
      <t>«К=0,7 (без демонтажных работ)».</t>
    </r>
    <r>
      <rPr>
        <sz val="10"/>
        <rFont val="Times New Roman"/>
        <family val="1"/>
        <charset val="204"/>
      </rPr>
      <t xml:space="preserve"> </t>
    </r>
  </si>
  <si>
    <r>
      <t xml:space="preserve">Изготовление дощатого настила для существующих откидных лесов на ремонтном затворе СЗ с устройством отбортовки </t>
    </r>
    <r>
      <rPr>
        <sz val="10"/>
        <color rgb="FFFF0000"/>
        <rFont val="Times New Roman CYR"/>
        <charset val="204"/>
      </rPr>
      <t>(на высоте до 3 м)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</si>
</sst>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"/>
    <numFmt numFmtId="165" formatCode="0.0"/>
    <numFmt numFmtId="166" formatCode="0.000"/>
  </numFmts>
  <fonts count="3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Helv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9"/>
      <color rgb="FFFF0000"/>
      <name val="Times New Roman CYR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 CYR"/>
      <charset val="204"/>
    </font>
    <font>
      <sz val="11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11" fillId="0" borderId="0"/>
  </cellStyleXfs>
  <cellXfs count="217">
    <xf numFmtId="0" fontId="0" fillId="0" borderId="0" xfId="0"/>
    <xf numFmtId="0" fontId="6" fillId="0" borderId="1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0" fillId="0" borderId="0" xfId="0" applyAlignment="1"/>
    <xf numFmtId="0" fontId="4" fillId="0" borderId="0" xfId="0" applyFont="1" applyFill="1" applyAlignment="1">
      <alignment horizontal="right" vertical="center" wrapText="1"/>
    </xf>
    <xf numFmtId="0" fontId="0" fillId="0" borderId="0" xfId="0" applyFill="1"/>
    <xf numFmtId="0" fontId="19" fillId="0" borderId="0" xfId="0" applyFont="1" applyFill="1"/>
    <xf numFmtId="0" fontId="17" fillId="0" borderId="0" xfId="1" applyFont="1" applyAlignment="1">
      <alignment horizontal="center" vertical="center"/>
    </xf>
    <xf numFmtId="0" fontId="17" fillId="0" borderId="0" xfId="1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2" fontId="15" fillId="0" borderId="6" xfId="0" applyNumberFormat="1" applyFont="1" applyFill="1" applyBorder="1" applyAlignment="1">
      <alignment horizontal="center" vertical="center" wrapText="1"/>
    </xf>
    <xf numFmtId="0" fontId="15" fillId="0" borderId="6" xfId="0" applyNumberFormat="1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 wrapText="1"/>
    </xf>
    <xf numFmtId="165" fontId="15" fillId="0" borderId="6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vertical="center"/>
    </xf>
    <xf numFmtId="0" fontId="15" fillId="0" borderId="6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/>
    </xf>
    <xf numFmtId="49" fontId="1" fillId="0" borderId="5" xfId="1" applyNumberFormat="1" applyFont="1" applyFill="1" applyBorder="1" applyAlignment="1">
      <alignment horizontal="center" vertical="center" wrapText="1"/>
    </xf>
    <xf numFmtId="49" fontId="1" fillId="0" borderId="6" xfId="1" applyNumberFormat="1" applyFont="1" applyFill="1" applyBorder="1" applyAlignment="1">
      <alignment horizontal="center" vertical="center" wrapText="1"/>
    </xf>
    <xf numFmtId="2" fontId="1" fillId="0" borderId="6" xfId="1" applyNumberFormat="1" applyFont="1" applyFill="1" applyBorder="1" applyAlignment="1">
      <alignment horizontal="center" vertical="center" wrapText="1"/>
    </xf>
    <xf numFmtId="166" fontId="15" fillId="0" borderId="6" xfId="0" applyNumberFormat="1" applyFont="1" applyFill="1" applyBorder="1" applyAlignment="1">
      <alignment horizontal="center" vertical="center"/>
    </xf>
    <xf numFmtId="166" fontId="15" fillId="0" borderId="6" xfId="0" applyNumberFormat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/>
    </xf>
    <xf numFmtId="0" fontId="15" fillId="0" borderId="5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/>
    </xf>
    <xf numFmtId="49" fontId="24" fillId="0" borderId="5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1" fillId="0" borderId="6" xfId="1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65" fontId="15" fillId="0" borderId="5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7" xfId="0" applyFont="1" applyFill="1" applyBorder="1" applyAlignment="1">
      <alignment horizontal="left" vertical="top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1" fillId="0" borderId="7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/>
    </xf>
    <xf numFmtId="49" fontId="1" fillId="0" borderId="6" xfId="1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vertical="center"/>
    </xf>
    <xf numFmtId="0" fontId="3" fillId="0" borderId="5" xfId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2" fontId="16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2" fontId="6" fillId="0" borderId="6" xfId="1" applyNumberFormat="1" applyFont="1" applyFill="1" applyBorder="1" applyAlignment="1">
      <alignment horizontal="center" vertical="center"/>
    </xf>
    <xf numFmtId="0" fontId="24" fillId="0" borderId="6" xfId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166" fontId="25" fillId="0" borderId="1" xfId="0" applyNumberFormat="1" applyFont="1" applyFill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/>
    </xf>
    <xf numFmtId="2" fontId="25" fillId="0" borderId="6" xfId="0" applyNumberFormat="1" applyFont="1" applyFill="1" applyBorder="1" applyAlignment="1">
      <alignment horizontal="center" vertical="center" wrapText="1"/>
    </xf>
    <xf numFmtId="2" fontId="15" fillId="0" borderId="6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2" fontId="25" fillId="2" borderId="6" xfId="0" applyNumberFormat="1" applyFont="1" applyFill="1" applyBorder="1" applyAlignment="1">
      <alignment horizontal="center" vertical="center" wrapText="1"/>
    </xf>
    <xf numFmtId="49" fontId="15" fillId="2" borderId="6" xfId="0" applyNumberFormat="1" applyFont="1" applyFill="1" applyBorder="1" applyAlignment="1">
      <alignment horizontal="center" vertical="center" wrapText="1"/>
    </xf>
    <xf numFmtId="0" fontId="24" fillId="2" borderId="6" xfId="1" applyFont="1" applyFill="1" applyBorder="1" applyAlignment="1">
      <alignment horizontal="center" vertical="center"/>
    </xf>
    <xf numFmtId="0" fontId="20" fillId="0" borderId="0" xfId="2" applyFont="1" applyFill="1" applyAlignment="1">
      <alignment horizontal="center" vertical="top"/>
    </xf>
    <xf numFmtId="0" fontId="20" fillId="0" borderId="0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 wrapText="1"/>
    </xf>
    <xf numFmtId="0" fontId="17" fillId="0" borderId="0" xfId="2" applyFont="1" applyFill="1" applyAlignment="1">
      <alignment horizontal="center" vertical="top"/>
    </xf>
    <xf numFmtId="0" fontId="6" fillId="0" borderId="0" xfId="2" applyFont="1" applyFill="1" applyAlignment="1">
      <alignment horizontal="center" vertical="top"/>
    </xf>
    <xf numFmtId="0" fontId="18" fillId="0" borderId="0" xfId="2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15" fillId="0" borderId="5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1" xfId="1" applyNumberFormat="1" applyFont="1" applyFill="1" applyBorder="1" applyAlignment="1">
      <alignment horizontal="center" vertical="center" wrapText="1"/>
    </xf>
    <xf numFmtId="49" fontId="3" fillId="0" borderId="12" xfId="1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top" wrapText="1"/>
    </xf>
    <xf numFmtId="0" fontId="15" fillId="0" borderId="5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/>
    </xf>
    <xf numFmtId="2" fontId="15" fillId="0" borderId="5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49" fontId="1" fillId="0" borderId="6" xfId="1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wrapText="1"/>
    </xf>
    <xf numFmtId="0" fontId="27" fillId="0" borderId="8" xfId="1" applyFont="1" applyFill="1" applyBorder="1" applyAlignment="1">
      <alignment horizontal="center" vertical="center" wrapText="1"/>
    </xf>
    <xf numFmtId="0" fontId="27" fillId="0" borderId="5" xfId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 vertical="center" textRotation="90" wrapText="1"/>
    </xf>
    <xf numFmtId="165" fontId="25" fillId="0" borderId="1" xfId="0" applyNumberFormat="1" applyFont="1" applyFill="1" applyBorder="1" applyAlignment="1">
      <alignment horizontal="center" vertical="center"/>
    </xf>
    <xf numFmtId="165" fontId="25" fillId="0" borderId="5" xfId="0" applyNumberFormat="1" applyFont="1" applyFill="1" applyBorder="1" applyAlignment="1">
      <alignment horizontal="center" vertical="center"/>
    </xf>
    <xf numFmtId="0" fontId="1" fillId="0" borderId="13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22" fillId="0" borderId="0" xfId="1" applyFont="1" applyFill="1" applyAlignment="1">
      <alignment horizontal="left" vertical="center" wrapText="1"/>
    </xf>
    <xf numFmtId="0" fontId="15" fillId="0" borderId="6" xfId="0" applyFont="1" applyFill="1" applyBorder="1" applyAlignment="1">
      <alignment horizontal="center" vertical="center" wrapText="1"/>
    </xf>
    <xf numFmtId="165" fontId="15" fillId="0" borderId="6" xfId="0" applyNumberFormat="1" applyFont="1" applyFill="1" applyBorder="1" applyAlignment="1">
      <alignment horizontal="center" vertical="center"/>
    </xf>
    <xf numFmtId="49" fontId="1" fillId="0" borderId="6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5"/>
  <sheetViews>
    <sheetView tabSelected="1" view="pageBreakPreview" topLeftCell="A76" zoomScaleNormal="100" zoomScaleSheetLayoutView="100" workbookViewId="0">
      <selection activeCell="J94" sqref="J94"/>
    </sheetView>
  </sheetViews>
  <sheetFormatPr defaultColWidth="9.140625" defaultRowHeight="12.75" x14ac:dyDescent="0.25"/>
  <cols>
    <col min="1" max="1" width="4.5703125" style="13" customWidth="1"/>
    <col min="2" max="2" width="46.42578125" style="14" customWidth="1"/>
    <col min="3" max="3" width="17.28515625" style="15" customWidth="1"/>
    <col min="4" max="4" width="9.7109375" style="16" customWidth="1"/>
    <col min="5" max="5" width="13.7109375" style="17" customWidth="1"/>
    <col min="6" max="6" width="5" style="17" customWidth="1"/>
    <col min="7" max="7" width="7.5703125" style="17" customWidth="1"/>
    <col min="8" max="8" width="9.42578125" style="17" customWidth="1"/>
    <col min="9" max="9" width="25" style="17" customWidth="1"/>
    <col min="10" max="10" width="6.5703125" style="17" customWidth="1"/>
    <col min="11" max="11" width="9" style="17" customWidth="1"/>
    <col min="12" max="12" width="9.42578125" style="17" customWidth="1"/>
    <col min="13" max="14" width="9.140625" style="10"/>
    <col min="15" max="15" width="14.28515625" style="10" customWidth="1"/>
    <col min="16" max="16384" width="9.140625" style="10"/>
  </cols>
  <sheetData>
    <row r="1" spans="1:14" s="9" customFormat="1" ht="8.25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4" s="9" customFormat="1" ht="18.600000000000001" customHeight="1" x14ac:dyDescent="0.25">
      <c r="A2" s="145" t="s">
        <v>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4" s="9" customFormat="1" ht="28.9" customHeight="1" x14ac:dyDescent="0.25">
      <c r="A3" s="7"/>
      <c r="B3" s="11"/>
      <c r="C3" s="3"/>
      <c r="D3" s="6"/>
      <c r="E3" s="7"/>
      <c r="F3" s="7"/>
      <c r="G3" s="6"/>
      <c r="H3" s="146" t="s">
        <v>34</v>
      </c>
      <c r="I3" s="146"/>
      <c r="J3" s="146"/>
      <c r="K3" s="146"/>
      <c r="L3" s="146"/>
    </row>
    <row r="4" spans="1:14" s="9" customFormat="1" ht="21.6" customHeight="1" x14ac:dyDescent="0.25">
      <c r="A4" s="7"/>
      <c r="B4" s="12"/>
      <c r="C4" s="3"/>
      <c r="D4" s="6"/>
      <c r="E4" s="7"/>
      <c r="F4" s="7"/>
      <c r="G4" s="6"/>
      <c r="H4" s="27"/>
      <c r="I4" s="146" t="s">
        <v>26</v>
      </c>
      <c r="J4" s="146"/>
      <c r="K4" s="146"/>
      <c r="L4" s="146"/>
      <c r="M4" s="28"/>
      <c r="N4" s="28"/>
    </row>
    <row r="5" spans="1:14" s="9" customFormat="1" ht="21.6" customHeight="1" x14ac:dyDescent="0.25">
      <c r="A5" s="7"/>
      <c r="B5" s="12"/>
      <c r="C5" s="3"/>
      <c r="D5" s="6"/>
      <c r="E5" s="7"/>
      <c r="F5" s="7"/>
      <c r="G5" s="6"/>
      <c r="H5" s="27"/>
      <c r="I5" s="146" t="s">
        <v>49</v>
      </c>
      <c r="J5" s="146"/>
      <c r="K5" s="146"/>
      <c r="L5" s="146"/>
      <c r="M5" s="28"/>
      <c r="N5" s="28"/>
    </row>
    <row r="6" spans="1:14" s="9" customFormat="1" ht="9.75" customHeight="1" x14ac:dyDescent="0.25">
      <c r="A6" s="7"/>
      <c r="B6" s="12"/>
      <c r="C6" s="3"/>
      <c r="D6" s="6"/>
      <c r="E6" s="7"/>
      <c r="F6" s="7"/>
      <c r="G6" s="6"/>
      <c r="H6" s="27"/>
      <c r="I6" s="29"/>
      <c r="J6" s="29"/>
      <c r="K6" s="29"/>
      <c r="L6" s="29"/>
      <c r="M6" s="28"/>
      <c r="N6" s="28"/>
    </row>
    <row r="7" spans="1:14" s="30" customFormat="1" ht="15.75" x14ac:dyDescent="0.25">
      <c r="A7" s="147" t="s">
        <v>29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31"/>
    </row>
    <row r="8" spans="1:14" s="30" customFormat="1" ht="15.75" x14ac:dyDescent="0.25">
      <c r="A8" s="147" t="s">
        <v>139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31"/>
    </row>
    <row r="9" spans="1:14" s="30" customFormat="1" ht="15.75" x14ac:dyDescent="0.25">
      <c r="A9" s="149" t="s">
        <v>31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31"/>
    </row>
    <row r="10" spans="1:14" s="30" customFormat="1" ht="11.25" customHeight="1" x14ac:dyDescent="0.25">
      <c r="A10" s="148" t="s">
        <v>30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31"/>
    </row>
    <row r="11" spans="1:14" s="30" customFormat="1" ht="15.75" customHeight="1" x14ac:dyDescent="0.25">
      <c r="A11" s="140" t="s">
        <v>33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31"/>
    </row>
    <row r="12" spans="1:14" ht="15.75" x14ac:dyDescent="0.25">
      <c r="A12" s="141" t="s">
        <v>32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32"/>
    </row>
    <row r="13" spans="1:14" ht="15.75" x14ac:dyDescent="0.25">
      <c r="A13" s="141" t="s">
        <v>28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</row>
    <row r="14" spans="1:14" ht="11.25" customHeight="1" x14ac:dyDescent="0.25">
      <c r="A14" s="33"/>
      <c r="B14" s="150" t="s">
        <v>1</v>
      </c>
      <c r="C14" s="150"/>
      <c r="D14" s="150"/>
      <c r="E14" s="150"/>
      <c r="F14" s="150"/>
      <c r="G14" s="150"/>
      <c r="H14" s="150"/>
      <c r="I14" s="150"/>
      <c r="J14" s="150"/>
      <c r="K14" s="150"/>
      <c r="L14" s="33"/>
      <c r="M14" s="32"/>
    </row>
    <row r="15" spans="1:14" ht="7.15" customHeight="1" x14ac:dyDescent="0.25">
      <c r="B15" s="13"/>
      <c r="C15" s="18"/>
      <c r="D15" s="19"/>
      <c r="E15" s="20"/>
      <c r="F15" s="20"/>
      <c r="H15" s="21"/>
    </row>
    <row r="16" spans="1:14" ht="15" x14ac:dyDescent="0.25">
      <c r="A16" s="151" t="s">
        <v>2</v>
      </c>
      <c r="B16" s="151" t="s">
        <v>3</v>
      </c>
      <c r="C16" s="153" t="s">
        <v>4</v>
      </c>
      <c r="D16" s="154"/>
      <c r="E16" s="153" t="s">
        <v>5</v>
      </c>
      <c r="F16" s="179"/>
      <c r="G16" s="179"/>
      <c r="H16" s="154"/>
      <c r="I16" s="153" t="s">
        <v>6</v>
      </c>
      <c r="J16" s="180"/>
      <c r="K16" s="180"/>
      <c r="L16" s="181"/>
      <c r="M16" s="22"/>
    </row>
    <row r="17" spans="1:13" ht="60" x14ac:dyDescent="0.25">
      <c r="A17" s="152"/>
      <c r="B17" s="152"/>
      <c r="C17" s="1" t="s">
        <v>7</v>
      </c>
      <c r="D17" s="1" t="s">
        <v>8</v>
      </c>
      <c r="E17" s="1" t="s">
        <v>9</v>
      </c>
      <c r="F17" s="1" t="s">
        <v>7</v>
      </c>
      <c r="G17" s="1" t="s">
        <v>8</v>
      </c>
      <c r="H17" s="2" t="s">
        <v>10</v>
      </c>
      <c r="I17" s="1" t="s">
        <v>9</v>
      </c>
      <c r="J17" s="1" t="s">
        <v>7</v>
      </c>
      <c r="K17" s="1" t="s">
        <v>8</v>
      </c>
      <c r="L17" s="2" t="s">
        <v>11</v>
      </c>
      <c r="M17" s="22"/>
    </row>
    <row r="18" spans="1:13" ht="15.75" thickBot="1" x14ac:dyDescent="0.3">
      <c r="A18" s="115">
        <v>1</v>
      </c>
      <c r="B18" s="115">
        <v>2</v>
      </c>
      <c r="C18" s="115">
        <v>3</v>
      </c>
      <c r="D18" s="115">
        <v>4</v>
      </c>
      <c r="E18" s="115">
        <v>5</v>
      </c>
      <c r="F18" s="115">
        <v>6</v>
      </c>
      <c r="G18" s="115">
        <v>7</v>
      </c>
      <c r="H18" s="115">
        <v>8</v>
      </c>
      <c r="I18" s="115">
        <v>9</v>
      </c>
      <c r="J18" s="115">
        <v>10</v>
      </c>
      <c r="K18" s="115">
        <v>11</v>
      </c>
      <c r="L18" s="115">
        <v>12</v>
      </c>
      <c r="M18" s="22"/>
    </row>
    <row r="19" spans="1:13" ht="17.45" customHeight="1" thickBot="1" x14ac:dyDescent="0.3">
      <c r="A19" s="142" t="s">
        <v>22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4"/>
    </row>
    <row r="20" spans="1:13" ht="136.5" customHeight="1" x14ac:dyDescent="0.25">
      <c r="A20" s="116" t="s">
        <v>46</v>
      </c>
      <c r="B20" s="136" t="s">
        <v>62</v>
      </c>
      <c r="C20" s="117" t="s">
        <v>58</v>
      </c>
      <c r="D20" s="117">
        <v>560</v>
      </c>
      <c r="E20" s="117"/>
      <c r="F20" s="117"/>
      <c r="G20" s="117"/>
      <c r="H20" s="117"/>
      <c r="I20" s="51"/>
      <c r="J20" s="94"/>
      <c r="K20" s="98"/>
      <c r="L20" s="96"/>
    </row>
    <row r="21" spans="1:13" ht="24" x14ac:dyDescent="0.25">
      <c r="A21" s="182" t="s">
        <v>47</v>
      </c>
      <c r="B21" s="184" t="s">
        <v>172</v>
      </c>
      <c r="C21" s="187" t="s">
        <v>154</v>
      </c>
      <c r="D21" s="187" t="s">
        <v>156</v>
      </c>
      <c r="E21" s="47"/>
      <c r="F21" s="47"/>
      <c r="G21" s="47"/>
      <c r="H21" s="47"/>
      <c r="I21" s="35" t="s">
        <v>98</v>
      </c>
      <c r="J21" s="35" t="s">
        <v>67</v>
      </c>
      <c r="K21" s="36">
        <f>65*0.04</f>
        <v>2.6</v>
      </c>
      <c r="L21" s="62" t="s">
        <v>12</v>
      </c>
    </row>
    <row r="22" spans="1:13" ht="22.5" customHeight="1" x14ac:dyDescent="0.25">
      <c r="A22" s="182"/>
      <c r="B22" s="185"/>
      <c r="C22" s="188"/>
      <c r="D22" s="188"/>
      <c r="E22" s="63"/>
      <c r="F22" s="63"/>
      <c r="G22" s="63"/>
      <c r="H22" s="63"/>
      <c r="I22" s="35" t="s">
        <v>68</v>
      </c>
      <c r="J22" s="35" t="s">
        <v>13</v>
      </c>
      <c r="K22" s="139">
        <v>13.7</v>
      </c>
      <c r="L22" s="62" t="s">
        <v>12</v>
      </c>
    </row>
    <row r="23" spans="1:13" ht="24" x14ac:dyDescent="0.25">
      <c r="A23" s="182"/>
      <c r="B23" s="185"/>
      <c r="C23" s="188"/>
      <c r="D23" s="188"/>
      <c r="E23" s="63"/>
      <c r="F23" s="63"/>
      <c r="G23" s="63"/>
      <c r="H23" s="63"/>
      <c r="I23" s="35" t="s">
        <v>101</v>
      </c>
      <c r="J23" s="35" t="s">
        <v>67</v>
      </c>
      <c r="K23" s="36">
        <v>0.16</v>
      </c>
      <c r="L23" s="62" t="s">
        <v>12</v>
      </c>
    </row>
    <row r="24" spans="1:13" ht="15" x14ac:dyDescent="0.25">
      <c r="A24" s="182"/>
      <c r="B24" s="186"/>
      <c r="C24" s="189"/>
      <c r="D24" s="189"/>
      <c r="E24" s="63"/>
      <c r="F24" s="63"/>
      <c r="G24" s="63"/>
      <c r="H24" s="63"/>
      <c r="I24" s="35" t="s">
        <v>69</v>
      </c>
      <c r="J24" s="35" t="s">
        <v>13</v>
      </c>
      <c r="K24" s="139">
        <v>0.76</v>
      </c>
      <c r="L24" s="62" t="s">
        <v>12</v>
      </c>
    </row>
    <row r="25" spans="1:13" ht="25.5" x14ac:dyDescent="0.25">
      <c r="A25" s="182"/>
      <c r="B25" s="135" t="s">
        <v>77</v>
      </c>
      <c r="C25" s="37" t="s">
        <v>58</v>
      </c>
      <c r="D25" s="37">
        <v>2</v>
      </c>
      <c r="E25" s="63"/>
      <c r="F25" s="63"/>
      <c r="G25" s="63"/>
      <c r="H25" s="63"/>
      <c r="I25" s="35"/>
      <c r="J25" s="35"/>
      <c r="K25" s="36"/>
      <c r="L25" s="36"/>
    </row>
    <row r="26" spans="1:13" ht="40.5" customHeight="1" x14ac:dyDescent="0.25">
      <c r="A26" s="182"/>
      <c r="B26" s="200" t="s">
        <v>168</v>
      </c>
      <c r="C26" s="198" t="s">
        <v>15</v>
      </c>
      <c r="D26" s="202" t="s">
        <v>157</v>
      </c>
      <c r="E26" s="51" t="s">
        <v>50</v>
      </c>
      <c r="F26" s="124" t="s">
        <v>13</v>
      </c>
      <c r="G26" s="124">
        <f>2.5*15.5</f>
        <v>38.75</v>
      </c>
      <c r="H26" s="124" t="s">
        <v>54</v>
      </c>
      <c r="I26" s="125" t="s">
        <v>16</v>
      </c>
      <c r="J26" s="125" t="s">
        <v>119</v>
      </c>
      <c r="K26" s="91" t="s">
        <v>153</v>
      </c>
      <c r="L26" s="88" t="s">
        <v>12</v>
      </c>
    </row>
    <row r="27" spans="1:13" ht="34.5" customHeight="1" x14ac:dyDescent="0.25">
      <c r="A27" s="182"/>
      <c r="B27" s="200"/>
      <c r="C27" s="198"/>
      <c r="D27" s="202"/>
      <c r="E27" s="52" t="s">
        <v>59</v>
      </c>
      <c r="F27" s="52" t="s">
        <v>13</v>
      </c>
      <c r="G27" s="52">
        <v>30.5</v>
      </c>
      <c r="H27" s="52" t="s">
        <v>53</v>
      </c>
      <c r="I27" s="35" t="s">
        <v>57</v>
      </c>
      <c r="J27" s="35" t="s">
        <v>39</v>
      </c>
      <c r="K27" s="36" t="s">
        <v>45</v>
      </c>
      <c r="L27" s="53" t="s">
        <v>12</v>
      </c>
    </row>
    <row r="28" spans="1:13" ht="40.5" customHeight="1" x14ac:dyDescent="0.25">
      <c r="A28" s="182"/>
      <c r="B28" s="200"/>
      <c r="C28" s="198"/>
      <c r="D28" s="202"/>
      <c r="E28" s="52" t="s">
        <v>60</v>
      </c>
      <c r="F28" s="52" t="s">
        <v>13</v>
      </c>
      <c r="G28" s="52">
        <f>K28</f>
        <v>10.92</v>
      </c>
      <c r="H28" s="52" t="s">
        <v>53</v>
      </c>
      <c r="I28" s="35" t="s">
        <v>35</v>
      </c>
      <c r="J28" s="35" t="s">
        <v>13</v>
      </c>
      <c r="K28" s="36">
        <f>140*0.078</f>
        <v>10.92</v>
      </c>
      <c r="L28" s="53" t="s">
        <v>12</v>
      </c>
    </row>
    <row r="29" spans="1:13" ht="23.25" customHeight="1" x14ac:dyDescent="0.25">
      <c r="A29" s="182"/>
      <c r="B29" s="201"/>
      <c r="C29" s="199"/>
      <c r="D29" s="203"/>
      <c r="E29" s="52" t="s">
        <v>61</v>
      </c>
      <c r="F29" s="52" t="s">
        <v>13</v>
      </c>
      <c r="G29" s="82">
        <f>K29</f>
        <v>2.4079999999999999</v>
      </c>
      <c r="H29" s="52" t="s">
        <v>53</v>
      </c>
      <c r="I29" s="35" t="s">
        <v>36</v>
      </c>
      <c r="J29" s="35" t="s">
        <v>13</v>
      </c>
      <c r="K29" s="126">
        <f>140*0.0172</f>
        <v>2.4079999999999999</v>
      </c>
      <c r="L29" s="53" t="s">
        <v>12</v>
      </c>
    </row>
    <row r="30" spans="1:13" ht="23.25" customHeight="1" x14ac:dyDescent="0.25">
      <c r="A30" s="182"/>
      <c r="B30" s="204" t="s">
        <v>167</v>
      </c>
      <c r="C30" s="37" t="s">
        <v>15</v>
      </c>
      <c r="D30" s="38">
        <v>15.5</v>
      </c>
      <c r="E30" s="39"/>
      <c r="F30" s="39"/>
      <c r="G30" s="39"/>
      <c r="H30" s="39"/>
      <c r="I30" s="35" t="s">
        <v>43</v>
      </c>
      <c r="J30" s="35" t="s">
        <v>13</v>
      </c>
      <c r="K30" s="36">
        <v>262.26</v>
      </c>
      <c r="L30" s="53" t="s">
        <v>12</v>
      </c>
    </row>
    <row r="31" spans="1:13" ht="23.25" customHeight="1" x14ac:dyDescent="0.25">
      <c r="A31" s="182"/>
      <c r="B31" s="200"/>
      <c r="C31" s="37" t="s">
        <v>15</v>
      </c>
      <c r="D31" s="38">
        <v>15.5</v>
      </c>
      <c r="E31" s="52"/>
      <c r="F31" s="52"/>
      <c r="G31" s="52"/>
      <c r="H31" s="52"/>
      <c r="I31" s="35" t="s">
        <v>114</v>
      </c>
      <c r="J31" s="35" t="s">
        <v>13</v>
      </c>
      <c r="K31" s="36">
        <v>69.599999999999994</v>
      </c>
      <c r="L31" s="53" t="s">
        <v>12</v>
      </c>
    </row>
    <row r="32" spans="1:13" ht="23.25" customHeight="1" x14ac:dyDescent="0.25">
      <c r="A32" s="182"/>
      <c r="B32" s="200"/>
      <c r="C32" s="40" t="s">
        <v>15</v>
      </c>
      <c r="D32" s="41">
        <v>15.5</v>
      </c>
      <c r="E32" s="42"/>
      <c r="F32" s="42"/>
      <c r="G32" s="42"/>
      <c r="H32" s="42"/>
      <c r="I32" s="43" t="s">
        <v>71</v>
      </c>
      <c r="J32" s="43" t="s">
        <v>44</v>
      </c>
      <c r="K32" s="44">
        <v>15.5</v>
      </c>
      <c r="L32" s="62" t="s">
        <v>12</v>
      </c>
    </row>
    <row r="33" spans="1:12" ht="51" x14ac:dyDescent="0.25">
      <c r="A33" s="110" t="s">
        <v>106</v>
      </c>
      <c r="B33" s="135" t="s">
        <v>63</v>
      </c>
      <c r="C33" s="37" t="s">
        <v>58</v>
      </c>
      <c r="D33" s="38">
        <v>120</v>
      </c>
      <c r="E33" s="39"/>
      <c r="F33" s="39"/>
      <c r="G33" s="39"/>
      <c r="H33" s="39"/>
      <c r="I33" s="35"/>
      <c r="J33" s="35"/>
      <c r="K33" s="36"/>
      <c r="L33" s="36"/>
    </row>
    <row r="34" spans="1:12" ht="24" customHeight="1" x14ac:dyDescent="0.25">
      <c r="A34" s="182" t="s">
        <v>88</v>
      </c>
      <c r="B34" s="161" t="s">
        <v>102</v>
      </c>
      <c r="C34" s="191" t="s">
        <v>154</v>
      </c>
      <c r="D34" s="194" t="s">
        <v>155</v>
      </c>
      <c r="E34" s="55"/>
      <c r="F34" s="55"/>
      <c r="G34" s="55"/>
      <c r="H34" s="55"/>
      <c r="I34" s="35" t="s">
        <v>98</v>
      </c>
      <c r="J34" s="35" t="s">
        <v>67</v>
      </c>
      <c r="K34" s="36">
        <f>27*0.04</f>
        <v>1.08</v>
      </c>
      <c r="L34" s="62" t="s">
        <v>12</v>
      </c>
    </row>
    <row r="35" spans="1:12" ht="18.75" customHeight="1" x14ac:dyDescent="0.25">
      <c r="A35" s="182"/>
      <c r="B35" s="190"/>
      <c r="C35" s="192"/>
      <c r="D35" s="195"/>
      <c r="E35" s="55"/>
      <c r="F35" s="55"/>
      <c r="G35" s="55"/>
      <c r="H35" s="55"/>
      <c r="I35" s="35" t="s">
        <v>68</v>
      </c>
      <c r="J35" s="35" t="s">
        <v>13</v>
      </c>
      <c r="K35" s="139">
        <v>4.7</v>
      </c>
      <c r="L35" s="62" t="s">
        <v>12</v>
      </c>
    </row>
    <row r="36" spans="1:12" ht="24" x14ac:dyDescent="0.25">
      <c r="A36" s="182"/>
      <c r="B36" s="190"/>
      <c r="C36" s="192"/>
      <c r="D36" s="195"/>
      <c r="E36" s="55"/>
      <c r="F36" s="55"/>
      <c r="G36" s="55"/>
      <c r="H36" s="55"/>
      <c r="I36" s="35" t="s">
        <v>101</v>
      </c>
      <c r="J36" s="35" t="s">
        <v>67</v>
      </c>
      <c r="K36" s="36">
        <f>0.57/2</f>
        <v>0.28499999999999998</v>
      </c>
      <c r="L36" s="62" t="s">
        <v>12</v>
      </c>
    </row>
    <row r="37" spans="1:12" x14ac:dyDescent="0.25">
      <c r="A37" s="182"/>
      <c r="B37" s="162"/>
      <c r="C37" s="193"/>
      <c r="D37" s="196"/>
      <c r="E37" s="55"/>
      <c r="F37" s="55"/>
      <c r="G37" s="55"/>
      <c r="H37" s="55"/>
      <c r="I37" s="35" t="s">
        <v>69</v>
      </c>
      <c r="J37" s="35" t="s">
        <v>13</v>
      </c>
      <c r="K37" s="90">
        <f>2.7/2</f>
        <v>1.35</v>
      </c>
      <c r="L37" s="62" t="s">
        <v>12</v>
      </c>
    </row>
    <row r="38" spans="1:12" ht="38.25" customHeight="1" x14ac:dyDescent="0.25">
      <c r="A38" s="182"/>
      <c r="B38" s="204" t="s">
        <v>169</v>
      </c>
      <c r="C38" s="197" t="s">
        <v>15</v>
      </c>
      <c r="D38" s="197">
        <v>18</v>
      </c>
      <c r="E38" s="52" t="s">
        <v>51</v>
      </c>
      <c r="F38" s="52" t="s">
        <v>13</v>
      </c>
      <c r="G38" s="52">
        <f>2.5*18</f>
        <v>45</v>
      </c>
      <c r="H38" s="52" t="s">
        <v>54</v>
      </c>
      <c r="I38" s="35" t="s">
        <v>17</v>
      </c>
      <c r="J38" s="35" t="s">
        <v>119</v>
      </c>
      <c r="K38" s="92" t="s">
        <v>120</v>
      </c>
      <c r="L38" s="62" t="s">
        <v>12</v>
      </c>
    </row>
    <row r="39" spans="1:12" ht="37.5" customHeight="1" x14ac:dyDescent="0.25">
      <c r="A39" s="182"/>
      <c r="B39" s="200"/>
      <c r="C39" s="198"/>
      <c r="D39" s="198"/>
      <c r="E39" s="52" t="s">
        <v>60</v>
      </c>
      <c r="F39" s="52" t="s">
        <v>13</v>
      </c>
      <c r="G39" s="52">
        <v>14.91</v>
      </c>
      <c r="H39" s="52" t="s">
        <v>53</v>
      </c>
      <c r="I39" s="35" t="s">
        <v>35</v>
      </c>
      <c r="J39" s="35" t="s">
        <v>13</v>
      </c>
      <c r="K39" s="36">
        <f>0.078*(120+90)</f>
        <v>16.38</v>
      </c>
      <c r="L39" s="53" t="s">
        <v>12</v>
      </c>
    </row>
    <row r="40" spans="1:12" ht="37.5" customHeight="1" x14ac:dyDescent="0.25">
      <c r="A40" s="182"/>
      <c r="B40" s="200"/>
      <c r="C40" s="198"/>
      <c r="D40" s="198"/>
      <c r="E40" s="52" t="s">
        <v>72</v>
      </c>
      <c r="F40" s="52" t="s">
        <v>13</v>
      </c>
      <c r="G40" s="52">
        <v>35</v>
      </c>
      <c r="H40" s="52" t="s">
        <v>53</v>
      </c>
      <c r="I40" s="35" t="s">
        <v>37</v>
      </c>
      <c r="J40" s="35" t="s">
        <v>39</v>
      </c>
      <c r="K40" s="36" t="s">
        <v>64</v>
      </c>
      <c r="L40" s="53" t="s">
        <v>12</v>
      </c>
    </row>
    <row r="41" spans="1:12" ht="30" customHeight="1" x14ac:dyDescent="0.25">
      <c r="A41" s="182"/>
      <c r="B41" s="200"/>
      <c r="C41" s="198"/>
      <c r="D41" s="198"/>
      <c r="E41" s="52" t="s">
        <v>61</v>
      </c>
      <c r="F41" s="52" t="s">
        <v>13</v>
      </c>
      <c r="G41" s="52">
        <v>3.57</v>
      </c>
      <c r="H41" s="52" t="s">
        <v>53</v>
      </c>
      <c r="I41" s="35" t="s">
        <v>36</v>
      </c>
      <c r="J41" s="35" t="s">
        <v>13</v>
      </c>
      <c r="K41" s="36">
        <f>0.0172*210</f>
        <v>3.6120000000000001</v>
      </c>
      <c r="L41" s="53" t="s">
        <v>12</v>
      </c>
    </row>
    <row r="42" spans="1:12" ht="37.5" customHeight="1" x14ac:dyDescent="0.25">
      <c r="A42" s="182"/>
      <c r="B42" s="200"/>
      <c r="C42" s="198"/>
      <c r="D42" s="198"/>
      <c r="E42" s="52" t="s">
        <v>73</v>
      </c>
      <c r="F42" s="52" t="s">
        <v>13</v>
      </c>
      <c r="G42" s="52">
        <v>21.7</v>
      </c>
      <c r="H42" s="52" t="s">
        <v>53</v>
      </c>
      <c r="I42" s="35" t="s">
        <v>38</v>
      </c>
      <c r="J42" s="35" t="s">
        <v>39</v>
      </c>
      <c r="K42" s="36" t="s">
        <v>65</v>
      </c>
      <c r="L42" s="53" t="s">
        <v>12</v>
      </c>
    </row>
    <row r="43" spans="1:12" ht="37.5" customHeight="1" x14ac:dyDescent="0.25">
      <c r="A43" s="182"/>
      <c r="B43" s="200"/>
      <c r="C43" s="198"/>
      <c r="D43" s="198"/>
      <c r="E43" s="39"/>
      <c r="F43" s="39"/>
      <c r="G43" s="39"/>
      <c r="H43" s="39"/>
      <c r="I43" s="35" t="s">
        <v>21</v>
      </c>
      <c r="J43" s="35" t="s">
        <v>13</v>
      </c>
      <c r="K43" s="56">
        <v>10</v>
      </c>
      <c r="L43" s="36" t="s">
        <v>12</v>
      </c>
    </row>
    <row r="44" spans="1:12" ht="37.5" customHeight="1" x14ac:dyDescent="0.25">
      <c r="A44" s="182"/>
      <c r="B44" s="200"/>
      <c r="C44" s="198"/>
      <c r="D44" s="198"/>
      <c r="E44" s="39"/>
      <c r="F44" s="39"/>
      <c r="G44" s="39"/>
      <c r="H44" s="39"/>
      <c r="I44" s="35" t="s">
        <v>41</v>
      </c>
      <c r="J44" s="35" t="s">
        <v>13</v>
      </c>
      <c r="K44" s="56">
        <v>1</v>
      </c>
      <c r="L44" s="36" t="s">
        <v>12</v>
      </c>
    </row>
    <row r="45" spans="1:12" ht="37.5" customHeight="1" x14ac:dyDescent="0.25">
      <c r="A45" s="182"/>
      <c r="B45" s="200"/>
      <c r="C45" s="198"/>
      <c r="D45" s="198"/>
      <c r="E45" s="39"/>
      <c r="F45" s="39"/>
      <c r="G45" s="39"/>
      <c r="H45" s="39"/>
      <c r="I45" s="35" t="s">
        <v>42</v>
      </c>
      <c r="J45" s="35" t="s">
        <v>13</v>
      </c>
      <c r="K45" s="56">
        <v>0.5</v>
      </c>
      <c r="L45" s="36" t="s">
        <v>12</v>
      </c>
    </row>
    <row r="46" spans="1:12" ht="37.5" customHeight="1" x14ac:dyDescent="0.25">
      <c r="A46" s="182"/>
      <c r="B46" s="201"/>
      <c r="C46" s="199"/>
      <c r="D46" s="199"/>
      <c r="E46" s="39"/>
      <c r="F46" s="39"/>
      <c r="G46" s="39"/>
      <c r="H46" s="39"/>
      <c r="I46" s="35" t="s">
        <v>70</v>
      </c>
      <c r="J46" s="89" t="s">
        <v>158</v>
      </c>
      <c r="K46" s="127" t="s">
        <v>159</v>
      </c>
      <c r="L46" s="36" t="s">
        <v>12</v>
      </c>
    </row>
    <row r="47" spans="1:12" ht="72" customHeight="1" x14ac:dyDescent="0.25">
      <c r="A47" s="182"/>
      <c r="B47" s="121" t="s">
        <v>171</v>
      </c>
      <c r="C47" s="40" t="s">
        <v>15</v>
      </c>
      <c r="D47" s="54">
        <v>0.6</v>
      </c>
      <c r="E47" s="55"/>
      <c r="F47" s="55"/>
      <c r="G47" s="55"/>
      <c r="H47" s="55"/>
      <c r="I47" s="35" t="s">
        <v>18</v>
      </c>
      <c r="J47" s="35" t="s">
        <v>119</v>
      </c>
      <c r="K47" s="92" t="s">
        <v>121</v>
      </c>
      <c r="L47" s="62" t="s">
        <v>12</v>
      </c>
    </row>
    <row r="48" spans="1:12" ht="51.75" thickBot="1" x14ac:dyDescent="0.3">
      <c r="A48" s="183"/>
      <c r="B48" s="121" t="s">
        <v>166</v>
      </c>
      <c r="C48" s="40" t="s">
        <v>15</v>
      </c>
      <c r="D48" s="61">
        <v>18</v>
      </c>
      <c r="E48" s="55"/>
      <c r="F48" s="55"/>
      <c r="G48" s="55"/>
      <c r="H48" s="55"/>
      <c r="I48" s="43" t="s">
        <v>19</v>
      </c>
      <c r="J48" s="43" t="s">
        <v>20</v>
      </c>
      <c r="K48" s="44">
        <v>18</v>
      </c>
      <c r="L48" s="114" t="s">
        <v>12</v>
      </c>
    </row>
    <row r="49" spans="1:16" ht="16.5" customHeight="1" thickBot="1" x14ac:dyDescent="0.3">
      <c r="A49" s="168" t="s">
        <v>40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70"/>
    </row>
    <row r="50" spans="1:16" ht="29.25" customHeight="1" x14ac:dyDescent="0.25">
      <c r="A50" s="172">
        <v>5</v>
      </c>
      <c r="B50" s="60" t="s">
        <v>76</v>
      </c>
      <c r="C50" s="175" t="s">
        <v>14</v>
      </c>
      <c r="D50" s="160">
        <f>18*7.711+3*2*0.22*1.3+2.6*1.22+(2.29+3.5+1.25)*(0.4+0.2+0.4+0.2)-0.675</f>
        <v>151.459</v>
      </c>
      <c r="E50" s="51"/>
      <c r="F50" s="87" t="s">
        <v>80</v>
      </c>
      <c r="G50" s="133">
        <v>2.73</v>
      </c>
      <c r="H50" s="87" t="s">
        <v>54</v>
      </c>
      <c r="I50" s="51" t="s">
        <v>48</v>
      </c>
      <c r="J50" s="58" t="s">
        <v>13</v>
      </c>
      <c r="K50" s="73">
        <v>2726</v>
      </c>
      <c r="L50" s="59" t="s">
        <v>12</v>
      </c>
    </row>
    <row r="51" spans="1:16" ht="57" customHeight="1" x14ac:dyDescent="0.25">
      <c r="A51" s="171"/>
      <c r="B51" s="178" t="s">
        <v>150</v>
      </c>
      <c r="C51" s="175"/>
      <c r="D51" s="160"/>
      <c r="E51" s="120"/>
      <c r="F51" s="51"/>
      <c r="G51" s="51"/>
      <c r="H51" s="51"/>
      <c r="I51" s="51" t="s">
        <v>146</v>
      </c>
      <c r="J51" s="119" t="s">
        <v>24</v>
      </c>
      <c r="K51" s="73">
        <f>ROUNDUP(D50/2.32*(3/4)*2/16,0)*16</f>
        <v>112</v>
      </c>
      <c r="L51" s="86" t="s">
        <v>12</v>
      </c>
      <c r="M51" s="208" t="s">
        <v>141</v>
      </c>
      <c r="N51" s="209"/>
      <c r="O51" s="209"/>
      <c r="P51" s="205" t="s">
        <v>140</v>
      </c>
    </row>
    <row r="52" spans="1:16" ht="61.5" customHeight="1" x14ac:dyDescent="0.25">
      <c r="A52" s="171"/>
      <c r="B52" s="178"/>
      <c r="C52" s="175"/>
      <c r="D52" s="160"/>
      <c r="E52" s="51"/>
      <c r="F52" s="51"/>
      <c r="G52" s="51"/>
      <c r="H52" s="51"/>
      <c r="I52" s="51" t="s">
        <v>147</v>
      </c>
      <c r="J52" s="119" t="s">
        <v>24</v>
      </c>
      <c r="K52" s="73">
        <f>K51/4</f>
        <v>28</v>
      </c>
      <c r="L52" s="86" t="s">
        <v>12</v>
      </c>
      <c r="M52" s="208" t="s">
        <v>142</v>
      </c>
      <c r="N52" s="209"/>
      <c r="O52" s="209"/>
      <c r="P52" s="205"/>
    </row>
    <row r="53" spans="1:16" ht="36" customHeight="1" x14ac:dyDescent="0.25">
      <c r="A53" s="171"/>
      <c r="B53" s="178"/>
      <c r="C53" s="175"/>
      <c r="D53" s="160"/>
      <c r="E53" s="51"/>
      <c r="F53" s="51"/>
      <c r="G53" s="51"/>
      <c r="H53" s="51"/>
      <c r="I53" s="48" t="s">
        <v>118</v>
      </c>
      <c r="J53" s="118" t="s">
        <v>24</v>
      </c>
      <c r="K53" s="71">
        <f>ROUNDUP(D50/23.26*2/10,0)*10</f>
        <v>20</v>
      </c>
      <c r="L53" s="118" t="s">
        <v>12</v>
      </c>
      <c r="M53" s="208" t="s">
        <v>143</v>
      </c>
      <c r="N53" s="209"/>
      <c r="O53" s="209"/>
      <c r="P53" s="205"/>
    </row>
    <row r="54" spans="1:16" ht="24.75" customHeight="1" x14ac:dyDescent="0.25">
      <c r="A54" s="171"/>
      <c r="B54" s="178"/>
      <c r="C54" s="175"/>
      <c r="D54" s="160"/>
      <c r="E54" s="51"/>
      <c r="F54" s="51"/>
      <c r="G54" s="51"/>
      <c r="H54" s="51"/>
      <c r="I54" s="48" t="s">
        <v>144</v>
      </c>
      <c r="J54" s="132" t="s">
        <v>165</v>
      </c>
      <c r="K54" s="133" t="s">
        <v>164</v>
      </c>
      <c r="L54" s="118" t="s">
        <v>12</v>
      </c>
      <c r="M54" s="208" t="s">
        <v>145</v>
      </c>
      <c r="N54" s="209"/>
      <c r="O54" s="209"/>
      <c r="P54" s="205"/>
    </row>
    <row r="55" spans="1:16" ht="45.75" customHeight="1" x14ac:dyDescent="0.25">
      <c r="A55" s="171">
        <v>6</v>
      </c>
      <c r="B55" s="60" t="s">
        <v>66</v>
      </c>
      <c r="C55" s="66" t="s">
        <v>14</v>
      </c>
      <c r="D55" s="67">
        <v>76.5</v>
      </c>
      <c r="E55" s="69"/>
      <c r="F55" s="69"/>
      <c r="G55" s="69"/>
      <c r="H55" s="69"/>
      <c r="I55" s="57" t="s">
        <v>74</v>
      </c>
      <c r="J55" s="50" t="s">
        <v>14</v>
      </c>
      <c r="K55" s="72">
        <v>93.6</v>
      </c>
      <c r="L55" s="70" t="s">
        <v>12</v>
      </c>
    </row>
    <row r="56" spans="1:16" ht="55.5" customHeight="1" x14ac:dyDescent="0.25">
      <c r="A56" s="171"/>
      <c r="B56" s="60" t="s">
        <v>75</v>
      </c>
      <c r="C56" s="66" t="s">
        <v>58</v>
      </c>
      <c r="D56" s="129">
        <v>2</v>
      </c>
      <c r="E56" s="69"/>
      <c r="F56" s="69"/>
      <c r="G56" s="69"/>
      <c r="H56" s="69"/>
      <c r="I56" s="57"/>
      <c r="J56" s="50"/>
      <c r="K56" s="72"/>
      <c r="L56" s="70"/>
    </row>
    <row r="57" spans="1:16" ht="54" customHeight="1" x14ac:dyDescent="0.25">
      <c r="A57" s="171"/>
      <c r="B57" s="60" t="s">
        <v>78</v>
      </c>
      <c r="C57" s="66" t="s">
        <v>58</v>
      </c>
      <c r="D57" s="67">
        <v>5</v>
      </c>
      <c r="E57" s="69"/>
      <c r="F57" s="69"/>
      <c r="G57" s="69"/>
      <c r="H57" s="69"/>
      <c r="I57" s="57"/>
      <c r="J57" s="50"/>
      <c r="K57" s="72"/>
      <c r="L57" s="70"/>
    </row>
    <row r="58" spans="1:16" ht="50.25" customHeight="1" x14ac:dyDescent="0.25">
      <c r="A58" s="171"/>
      <c r="B58" s="60" t="s">
        <v>79</v>
      </c>
      <c r="C58" s="66" t="s">
        <v>14</v>
      </c>
      <c r="D58" s="128">
        <f>D63+D65+0.1</f>
        <v>453.62527</v>
      </c>
      <c r="E58" s="69"/>
      <c r="F58" s="69"/>
      <c r="G58" s="69"/>
      <c r="H58" s="69"/>
      <c r="I58" s="57"/>
      <c r="J58" s="50"/>
      <c r="K58" s="72"/>
      <c r="L58" s="70"/>
    </row>
    <row r="59" spans="1:16" s="13" customFormat="1" ht="78.75" customHeight="1" x14ac:dyDescent="0.2">
      <c r="A59" s="171"/>
      <c r="B59" s="138" t="s">
        <v>170</v>
      </c>
      <c r="C59" s="76" t="s">
        <v>27</v>
      </c>
      <c r="D59" s="74">
        <f>(D63+D65)*0.3</f>
        <v>136.057581</v>
      </c>
      <c r="E59" s="75"/>
      <c r="F59" s="75"/>
      <c r="G59" s="75"/>
      <c r="H59" s="75"/>
      <c r="I59" s="48"/>
      <c r="J59" s="49"/>
      <c r="K59" s="71"/>
      <c r="L59" s="50"/>
    </row>
    <row r="60" spans="1:16" s="13" customFormat="1" ht="38.25" customHeight="1" x14ac:dyDescent="0.25">
      <c r="A60" s="171"/>
      <c r="B60" s="161" t="s">
        <v>82</v>
      </c>
      <c r="C60" s="163" t="s">
        <v>122</v>
      </c>
      <c r="D60" s="206" t="s">
        <v>160</v>
      </c>
      <c r="E60" s="65" t="s">
        <v>84</v>
      </c>
      <c r="F60" s="65" t="s">
        <v>80</v>
      </c>
      <c r="G60" s="65">
        <v>6.7000000000000004E-2</v>
      </c>
      <c r="H60" s="65" t="s">
        <v>53</v>
      </c>
      <c r="I60" s="77" t="s">
        <v>115</v>
      </c>
      <c r="J60" s="65" t="s">
        <v>80</v>
      </c>
      <c r="K60" s="78">
        <f>12.2/1000*2.75*2</f>
        <v>6.7099999999999993E-2</v>
      </c>
      <c r="L60" s="50" t="s">
        <v>25</v>
      </c>
    </row>
    <row r="61" spans="1:16" s="13" customFormat="1" ht="38.25" customHeight="1" x14ac:dyDescent="0.25">
      <c r="A61" s="171"/>
      <c r="B61" s="162"/>
      <c r="C61" s="164"/>
      <c r="D61" s="207"/>
      <c r="E61" s="65"/>
      <c r="F61" s="65"/>
      <c r="G61" s="65"/>
      <c r="H61" s="65"/>
      <c r="I61" s="77" t="s">
        <v>81</v>
      </c>
      <c r="J61" s="65" t="s">
        <v>13</v>
      </c>
      <c r="K61" s="130">
        <v>2.077</v>
      </c>
      <c r="L61" s="50" t="s">
        <v>25</v>
      </c>
    </row>
    <row r="62" spans="1:16" s="13" customFormat="1" ht="48" x14ac:dyDescent="0.25">
      <c r="A62" s="171">
        <v>7</v>
      </c>
      <c r="B62" s="123" t="s">
        <v>163</v>
      </c>
      <c r="C62" s="64" t="s">
        <v>14</v>
      </c>
      <c r="D62" s="68">
        <f>D59</f>
        <v>136.057581</v>
      </c>
      <c r="E62" s="79"/>
      <c r="F62" s="79"/>
      <c r="G62" s="79"/>
      <c r="H62" s="79"/>
      <c r="I62" s="77" t="s">
        <v>83</v>
      </c>
      <c r="J62" s="64" t="s">
        <v>13</v>
      </c>
      <c r="K62" s="131">
        <f>0.0204*1000</f>
        <v>20.400000000000002</v>
      </c>
      <c r="L62" s="50" t="s">
        <v>25</v>
      </c>
    </row>
    <row r="63" spans="1:16" ht="37.5" customHeight="1" x14ac:dyDescent="0.25">
      <c r="A63" s="171"/>
      <c r="B63" s="178" t="s">
        <v>152</v>
      </c>
      <c r="C63" s="155" t="s">
        <v>27</v>
      </c>
      <c r="D63" s="159">
        <f>(18*7.71+18*0.7*2+18*0.4+7.71*0.7*16)*1.15</f>
        <v>296.16179999999997</v>
      </c>
      <c r="E63" s="75"/>
      <c r="F63" s="75"/>
      <c r="G63" s="75"/>
      <c r="H63" s="75"/>
      <c r="I63" s="48" t="s">
        <v>109</v>
      </c>
      <c r="J63" s="50" t="s">
        <v>13</v>
      </c>
      <c r="K63" s="71">
        <f>0.25*D63</f>
        <v>74.040449999999993</v>
      </c>
      <c r="L63" s="50" t="s">
        <v>25</v>
      </c>
      <c r="M63" s="85" t="s">
        <v>116</v>
      </c>
    </row>
    <row r="64" spans="1:16" ht="38.25" customHeight="1" x14ac:dyDescent="0.25">
      <c r="A64" s="171"/>
      <c r="B64" s="178"/>
      <c r="C64" s="175"/>
      <c r="D64" s="160"/>
      <c r="E64" s="75"/>
      <c r="F64" s="75"/>
      <c r="G64" s="75"/>
      <c r="H64" s="75"/>
      <c r="I64" s="57" t="s">
        <v>86</v>
      </c>
      <c r="J64" s="50" t="s">
        <v>13</v>
      </c>
      <c r="K64" s="71">
        <f>K63*0.1*1.1</f>
        <v>8.1444495000000003</v>
      </c>
      <c r="L64" s="50" t="s">
        <v>25</v>
      </c>
    </row>
    <row r="65" spans="1:13" ht="38.25" customHeight="1" x14ac:dyDescent="0.25">
      <c r="A65" s="171"/>
      <c r="B65" s="161" t="s">
        <v>151</v>
      </c>
      <c r="C65" s="155" t="s">
        <v>14</v>
      </c>
      <c r="D65" s="159">
        <f>(6.7*0.65*4+2*1.7*4*2+(3.3+2.38+1.25)*2*0.65+0.4*(2.6+2.6+2.4+2.4+2.7)*2+((0.97*0.9*0.5+(0.9+0.9+0.97+0.97)*1.15*0.6+(0.39+0.39)*0.8*2*0.6+(0.12+0.33+0.33+0.12)*0.8*2*0.6)))*2*1.15</f>
        <v>157.36347000000001</v>
      </c>
      <c r="E65" s="50"/>
      <c r="F65" s="50"/>
      <c r="G65" s="50"/>
      <c r="H65" s="50"/>
      <c r="I65" s="48" t="s">
        <v>110</v>
      </c>
      <c r="J65" s="50" t="s">
        <v>13</v>
      </c>
      <c r="K65" s="71">
        <f>0.25*D65</f>
        <v>39.340867500000002</v>
      </c>
      <c r="L65" s="50" t="s">
        <v>25</v>
      </c>
      <c r="M65" s="85" t="s">
        <v>116</v>
      </c>
    </row>
    <row r="66" spans="1:13" ht="38.25" customHeight="1" x14ac:dyDescent="0.25">
      <c r="A66" s="171"/>
      <c r="B66" s="162"/>
      <c r="C66" s="175"/>
      <c r="D66" s="160"/>
      <c r="E66" s="65"/>
      <c r="F66" s="65"/>
      <c r="G66" s="65"/>
      <c r="H66" s="65"/>
      <c r="I66" s="57" t="s">
        <v>86</v>
      </c>
      <c r="J66" s="50" t="s">
        <v>13</v>
      </c>
      <c r="K66" s="71">
        <f>K65*0.1*1.1</f>
        <v>4.3274954250000013</v>
      </c>
      <c r="L66" s="50" t="s">
        <v>25</v>
      </c>
    </row>
    <row r="67" spans="1:13" s="7" customFormat="1" ht="38.25" customHeight="1" x14ac:dyDescent="0.25">
      <c r="A67" s="171">
        <v>8</v>
      </c>
      <c r="B67" s="178" t="s">
        <v>112</v>
      </c>
      <c r="C67" s="155" t="s">
        <v>23</v>
      </c>
      <c r="D67" s="157">
        <v>3.6999999999999998E-2</v>
      </c>
      <c r="E67" s="75"/>
      <c r="F67" s="75"/>
      <c r="G67" s="75"/>
      <c r="H67" s="75"/>
      <c r="I67" s="57" t="s">
        <v>117</v>
      </c>
      <c r="J67" s="132" t="s">
        <v>80</v>
      </c>
      <c r="K67" s="84">
        <f>2.47*15/1000</f>
        <v>3.7050000000000007E-2</v>
      </c>
      <c r="L67" s="50" t="s">
        <v>25</v>
      </c>
    </row>
    <row r="68" spans="1:13" s="7" customFormat="1" ht="39" customHeight="1" x14ac:dyDescent="0.25">
      <c r="A68" s="171"/>
      <c r="B68" s="178"/>
      <c r="C68" s="156"/>
      <c r="D68" s="158"/>
      <c r="E68" s="75"/>
      <c r="F68" s="75"/>
      <c r="G68" s="75"/>
      <c r="H68" s="75"/>
      <c r="I68" s="57" t="s">
        <v>81</v>
      </c>
      <c r="J68" s="50" t="s">
        <v>13</v>
      </c>
      <c r="K68" s="71">
        <v>2</v>
      </c>
      <c r="L68" s="50" t="s">
        <v>25</v>
      </c>
    </row>
    <row r="69" spans="1:13" ht="63.75" x14ac:dyDescent="0.25">
      <c r="A69" s="171">
        <v>9</v>
      </c>
      <c r="B69" s="122" t="s">
        <v>162</v>
      </c>
      <c r="C69" s="49" t="s">
        <v>14</v>
      </c>
      <c r="D69" s="74">
        <f>D70*0.2</f>
        <v>8</v>
      </c>
      <c r="E69" s="75"/>
      <c r="F69" s="75"/>
      <c r="G69" s="75"/>
      <c r="H69" s="75"/>
      <c r="I69" s="48"/>
      <c r="J69" s="49"/>
      <c r="K69" s="71"/>
      <c r="L69" s="50"/>
    </row>
    <row r="70" spans="1:13" ht="36.75" customHeight="1" x14ac:dyDescent="0.25">
      <c r="A70" s="171"/>
      <c r="B70" s="178" t="s">
        <v>55</v>
      </c>
      <c r="C70" s="211" t="s">
        <v>14</v>
      </c>
      <c r="D70" s="212">
        <v>40</v>
      </c>
      <c r="E70" s="75"/>
      <c r="F70" s="75"/>
      <c r="G70" s="75"/>
      <c r="H70" s="75"/>
      <c r="I70" s="48" t="s">
        <v>111</v>
      </c>
      <c r="J70" s="50" t="s">
        <v>13</v>
      </c>
      <c r="K70" s="137">
        <f>0.01*1000</f>
        <v>10</v>
      </c>
      <c r="L70" s="50" t="s">
        <v>25</v>
      </c>
    </row>
    <row r="71" spans="1:13" ht="37.5" customHeight="1" thickBot="1" x14ac:dyDescent="0.3">
      <c r="A71" s="157"/>
      <c r="B71" s="161"/>
      <c r="C71" s="155"/>
      <c r="D71" s="159"/>
      <c r="E71" s="79"/>
      <c r="F71" s="79"/>
      <c r="G71" s="79"/>
      <c r="H71" s="79"/>
      <c r="I71" s="113" t="s">
        <v>86</v>
      </c>
      <c r="J71" s="97" t="s">
        <v>13</v>
      </c>
      <c r="K71" s="131">
        <v>1</v>
      </c>
      <c r="L71" s="97" t="s">
        <v>25</v>
      </c>
    </row>
    <row r="72" spans="1:13" ht="16.5" customHeight="1" thickBot="1" x14ac:dyDescent="0.3">
      <c r="A72" s="168" t="s">
        <v>113</v>
      </c>
      <c r="B72" s="169"/>
      <c r="C72" s="169"/>
      <c r="D72" s="169"/>
      <c r="E72" s="169"/>
      <c r="F72" s="169"/>
      <c r="G72" s="169"/>
      <c r="H72" s="169"/>
      <c r="I72" s="169"/>
      <c r="J72" s="169"/>
      <c r="K72" s="169"/>
      <c r="L72" s="170"/>
    </row>
    <row r="73" spans="1:13" ht="38.25" x14ac:dyDescent="0.25">
      <c r="A73" s="80" t="s">
        <v>96</v>
      </c>
      <c r="B73" s="80" t="s">
        <v>87</v>
      </c>
      <c r="C73" s="80" t="s">
        <v>58</v>
      </c>
      <c r="D73" s="80" t="s">
        <v>96</v>
      </c>
      <c r="E73" s="80"/>
      <c r="F73" s="80"/>
      <c r="G73" s="80"/>
      <c r="H73" s="80"/>
      <c r="I73" s="80"/>
      <c r="J73" s="80"/>
      <c r="K73" s="80"/>
      <c r="L73" s="80"/>
    </row>
    <row r="74" spans="1:13" ht="25.5" customHeight="1" x14ac:dyDescent="0.25">
      <c r="A74" s="213" t="s">
        <v>107</v>
      </c>
      <c r="B74" s="213" t="s">
        <v>89</v>
      </c>
      <c r="C74" s="213" t="s">
        <v>58</v>
      </c>
      <c r="D74" s="213" t="s">
        <v>46</v>
      </c>
      <c r="E74" s="81" t="s">
        <v>92</v>
      </c>
      <c r="F74" s="81" t="s">
        <v>80</v>
      </c>
      <c r="G74" s="82">
        <f>6.39*1.47/1000</f>
        <v>9.3933000000000003E-3</v>
      </c>
      <c r="H74" s="81" t="s">
        <v>53</v>
      </c>
      <c r="I74" s="81" t="s">
        <v>90</v>
      </c>
      <c r="J74" s="81" t="s">
        <v>122</v>
      </c>
      <c r="K74" s="81" t="s">
        <v>123</v>
      </c>
      <c r="L74" s="81" t="s">
        <v>25</v>
      </c>
      <c r="M74" s="85" t="s">
        <v>128</v>
      </c>
    </row>
    <row r="75" spans="1:13" x14ac:dyDescent="0.25">
      <c r="A75" s="213"/>
      <c r="B75" s="213"/>
      <c r="C75" s="213"/>
      <c r="D75" s="213"/>
      <c r="E75" s="93" t="s">
        <v>91</v>
      </c>
      <c r="F75" s="93" t="s">
        <v>80</v>
      </c>
      <c r="G75" s="93" t="s">
        <v>124</v>
      </c>
      <c r="H75" s="81" t="s">
        <v>53</v>
      </c>
      <c r="I75" s="81" t="s">
        <v>129</v>
      </c>
      <c r="J75" s="81" t="s">
        <v>122</v>
      </c>
      <c r="K75" s="81" t="s">
        <v>125</v>
      </c>
      <c r="L75" s="81" t="s">
        <v>25</v>
      </c>
    </row>
    <row r="76" spans="1:13" ht="25.5" x14ac:dyDescent="0.25">
      <c r="A76" s="213" t="s">
        <v>108</v>
      </c>
      <c r="B76" s="213" t="s">
        <v>93</v>
      </c>
      <c r="C76" s="215" t="s">
        <v>127</v>
      </c>
      <c r="D76" s="215" t="s">
        <v>126</v>
      </c>
      <c r="E76" s="81"/>
      <c r="F76" s="81"/>
      <c r="G76" s="81"/>
      <c r="H76" s="81"/>
      <c r="I76" s="81" t="s">
        <v>95</v>
      </c>
      <c r="J76" s="81" t="s">
        <v>127</v>
      </c>
      <c r="K76" s="82" t="s">
        <v>126</v>
      </c>
      <c r="L76" s="81" t="s">
        <v>25</v>
      </c>
      <c r="M76" s="10">
        <f>5.48*1.6*0.5*2</f>
        <v>8.7680000000000007</v>
      </c>
    </row>
    <row r="77" spans="1:13" ht="13.5" thickBot="1" x14ac:dyDescent="0.3">
      <c r="A77" s="214"/>
      <c r="B77" s="214"/>
      <c r="C77" s="216"/>
      <c r="D77" s="216"/>
      <c r="E77" s="111"/>
      <c r="F77" s="111"/>
      <c r="G77" s="111"/>
      <c r="H77" s="111"/>
      <c r="I77" s="111" t="s">
        <v>94</v>
      </c>
      <c r="J77" s="111" t="s">
        <v>58</v>
      </c>
      <c r="K77" s="111" t="s">
        <v>85</v>
      </c>
      <c r="L77" s="111"/>
    </row>
    <row r="78" spans="1:13" ht="16.5" customHeight="1" thickBot="1" x14ac:dyDescent="0.3">
      <c r="A78" s="168" t="s">
        <v>97</v>
      </c>
      <c r="B78" s="169"/>
      <c r="C78" s="169"/>
      <c r="D78" s="169"/>
      <c r="E78" s="169"/>
      <c r="F78" s="169"/>
      <c r="G78" s="169"/>
      <c r="H78" s="169"/>
      <c r="I78" s="169"/>
      <c r="J78" s="169"/>
      <c r="K78" s="169"/>
      <c r="L78" s="170"/>
    </row>
    <row r="79" spans="1:13" ht="40.5" customHeight="1" x14ac:dyDescent="0.25">
      <c r="A79" s="112">
        <v>13</v>
      </c>
      <c r="B79" s="98" t="s">
        <v>103</v>
      </c>
      <c r="C79" s="94" t="s">
        <v>14</v>
      </c>
      <c r="D79" s="95">
        <v>92</v>
      </c>
      <c r="E79" s="94"/>
      <c r="F79" s="94"/>
      <c r="G79" s="73"/>
      <c r="H79" s="96"/>
      <c r="I79" s="51"/>
      <c r="J79" s="94"/>
      <c r="K79" s="98"/>
      <c r="L79" s="96"/>
    </row>
    <row r="80" spans="1:13" ht="40.5" customHeight="1" x14ac:dyDescent="0.25">
      <c r="A80" s="171">
        <v>14</v>
      </c>
      <c r="B80" s="46" t="s">
        <v>105</v>
      </c>
      <c r="C80" s="49" t="s">
        <v>80</v>
      </c>
      <c r="D80" s="134">
        <f>D81</f>
        <v>2.8097500000000002</v>
      </c>
      <c r="E80" s="49"/>
      <c r="F80" s="49"/>
      <c r="G80" s="71"/>
      <c r="H80" s="50"/>
      <c r="I80" s="48"/>
      <c r="J80" s="49"/>
      <c r="K80" s="46"/>
      <c r="L80" s="50"/>
    </row>
    <row r="81" spans="1:12" ht="40.5" customHeight="1" x14ac:dyDescent="0.25">
      <c r="A81" s="171"/>
      <c r="B81" s="161" t="s">
        <v>130</v>
      </c>
      <c r="C81" s="155" t="s">
        <v>80</v>
      </c>
      <c r="D81" s="176">
        <f>G81+G82</f>
        <v>2.8097500000000002</v>
      </c>
      <c r="E81" s="48" t="s">
        <v>48</v>
      </c>
      <c r="F81" s="49" t="s">
        <v>80</v>
      </c>
      <c r="G81" s="71">
        <f>K50/1000</f>
        <v>2.726</v>
      </c>
      <c r="H81" s="50"/>
      <c r="I81" s="45"/>
      <c r="J81" s="45"/>
      <c r="K81" s="45"/>
      <c r="L81" s="50"/>
    </row>
    <row r="82" spans="1:12" ht="40.5" customHeight="1" x14ac:dyDescent="0.25">
      <c r="A82" s="171"/>
      <c r="B82" s="162"/>
      <c r="C82" s="175"/>
      <c r="D82" s="177"/>
      <c r="E82" s="48" t="s">
        <v>99</v>
      </c>
      <c r="F82" s="49" t="s">
        <v>80</v>
      </c>
      <c r="G82" s="71">
        <f>(G26+G38)/1000</f>
        <v>8.3750000000000005E-2</v>
      </c>
      <c r="H82" s="50"/>
      <c r="I82" s="45"/>
      <c r="J82" s="45"/>
      <c r="K82" s="45"/>
      <c r="L82" s="50"/>
    </row>
    <row r="83" spans="1:12" ht="40.5" customHeight="1" x14ac:dyDescent="0.25">
      <c r="A83" s="171">
        <v>15</v>
      </c>
      <c r="B83" s="46" t="s">
        <v>104</v>
      </c>
      <c r="C83" s="49" t="s">
        <v>80</v>
      </c>
      <c r="D83" s="83">
        <f>0.117+0.0015</f>
        <v>0.11850000000000001</v>
      </c>
      <c r="E83" s="48"/>
      <c r="F83" s="49"/>
      <c r="G83" s="71"/>
      <c r="H83" s="50"/>
      <c r="I83" s="45"/>
      <c r="J83" s="45"/>
      <c r="K83" s="45"/>
      <c r="L83" s="50"/>
    </row>
    <row r="84" spans="1:12" ht="45.75" customHeight="1" x14ac:dyDescent="0.25">
      <c r="A84" s="171"/>
      <c r="B84" s="46" t="s">
        <v>100</v>
      </c>
      <c r="C84" s="49" t="s">
        <v>80</v>
      </c>
      <c r="D84" s="83">
        <f>(G27+G28+G29+G39+G40+G41+G42+G67+G74+G75)/1000</f>
        <v>0.11901889329999998</v>
      </c>
      <c r="E84" s="48"/>
      <c r="F84" s="49"/>
      <c r="G84" s="71"/>
      <c r="H84" s="50"/>
      <c r="I84" s="45"/>
      <c r="J84" s="45"/>
      <c r="K84" s="45"/>
      <c r="L84" s="50"/>
    </row>
    <row r="85" spans="1:12" ht="18" customHeight="1" x14ac:dyDescent="0.25">
      <c r="B85" s="173" t="s">
        <v>52</v>
      </c>
      <c r="C85" s="173"/>
      <c r="D85" s="173"/>
      <c r="E85" s="173"/>
      <c r="F85" s="173"/>
      <c r="G85" s="173"/>
      <c r="H85" s="173"/>
      <c r="I85" s="173"/>
      <c r="J85" s="173"/>
      <c r="K85" s="173"/>
      <c r="L85" s="173"/>
    </row>
    <row r="86" spans="1:12" x14ac:dyDescent="0.25">
      <c r="B86" s="173"/>
      <c r="C86" s="173"/>
      <c r="D86" s="173"/>
      <c r="E86" s="173"/>
      <c r="F86" s="173"/>
      <c r="G86" s="173"/>
      <c r="H86" s="173"/>
      <c r="I86" s="173"/>
      <c r="J86" s="173"/>
      <c r="K86" s="173"/>
      <c r="L86" s="173"/>
    </row>
    <row r="87" spans="1:12" ht="12.75" customHeight="1" x14ac:dyDescent="0.25">
      <c r="B87" s="210" t="s">
        <v>161</v>
      </c>
      <c r="C87" s="210"/>
      <c r="D87" s="210"/>
      <c r="E87" s="210"/>
    </row>
    <row r="88" spans="1:12" ht="12.75" customHeight="1" x14ac:dyDescent="0.2">
      <c r="A88" s="174" t="s">
        <v>131</v>
      </c>
      <c r="B88" s="174"/>
      <c r="C88" s="174"/>
      <c r="D88" s="99"/>
      <c r="E88" s="99"/>
      <c r="F88" s="100"/>
      <c r="G88" s="100"/>
      <c r="H88" s="101" t="s">
        <v>148</v>
      </c>
      <c r="I88" s="102"/>
      <c r="J88" s="103" t="s">
        <v>149</v>
      </c>
      <c r="K88" s="103"/>
      <c r="L88" s="104"/>
    </row>
    <row r="89" spans="1:12" x14ac:dyDescent="0.25">
      <c r="A89" s="104"/>
      <c r="B89" s="99"/>
      <c r="C89" s="104"/>
      <c r="D89" s="101"/>
      <c r="E89" s="100"/>
      <c r="F89" s="100"/>
      <c r="G89" s="100"/>
      <c r="H89" s="104"/>
      <c r="I89" s="105"/>
      <c r="J89" s="104"/>
      <c r="K89" s="104"/>
      <c r="L89" s="104"/>
    </row>
    <row r="90" spans="1:12" ht="12.75" customHeight="1" x14ac:dyDescent="0.2">
      <c r="A90" s="104"/>
      <c r="B90" s="99"/>
      <c r="C90" s="104"/>
      <c r="D90" s="101"/>
      <c r="E90" s="100"/>
      <c r="F90" s="100"/>
      <c r="G90" s="100"/>
      <c r="H90" s="101" t="s">
        <v>132</v>
      </c>
      <c r="I90" s="106"/>
      <c r="J90" s="107" t="s">
        <v>133</v>
      </c>
      <c r="K90" s="104"/>
      <c r="L90" s="104"/>
    </row>
    <row r="91" spans="1:12" x14ac:dyDescent="0.25">
      <c r="A91" s="104"/>
      <c r="B91" s="99"/>
      <c r="C91" s="104"/>
      <c r="D91" s="101"/>
      <c r="E91" s="100"/>
      <c r="F91" s="100"/>
      <c r="G91" s="100"/>
      <c r="H91" s="104"/>
      <c r="I91" s="105"/>
      <c r="J91" s="104"/>
      <c r="K91" s="104"/>
      <c r="L91" s="104"/>
    </row>
    <row r="92" spans="1:12" ht="12.75" customHeight="1" x14ac:dyDescent="0.2">
      <c r="A92" s="104"/>
      <c r="B92" s="99"/>
      <c r="C92" s="104"/>
      <c r="D92" s="101"/>
      <c r="E92" s="100"/>
      <c r="F92" s="100"/>
      <c r="G92" s="100"/>
      <c r="H92" s="101" t="s">
        <v>134</v>
      </c>
      <c r="I92" s="106"/>
      <c r="J92" s="108" t="s">
        <v>135</v>
      </c>
      <c r="K92" s="104"/>
      <c r="L92" s="104"/>
    </row>
    <row r="93" spans="1:12" x14ac:dyDescent="0.25">
      <c r="A93" s="104"/>
      <c r="B93" s="99"/>
      <c r="C93" s="104"/>
      <c r="D93" s="101"/>
      <c r="E93" s="100"/>
      <c r="F93" s="100"/>
      <c r="G93" s="100"/>
      <c r="H93" s="104"/>
      <c r="I93" s="105"/>
      <c r="J93" s="104"/>
      <c r="K93" s="104"/>
      <c r="L93" s="104"/>
    </row>
    <row r="94" spans="1:12" ht="12.75" customHeight="1" x14ac:dyDescent="0.2">
      <c r="A94" s="104"/>
      <c r="B94" s="99"/>
      <c r="C94" s="104"/>
      <c r="D94" s="101"/>
      <c r="E94" s="100"/>
      <c r="F94" s="100"/>
      <c r="G94" s="100"/>
      <c r="H94" s="101" t="s">
        <v>136</v>
      </c>
      <c r="I94" s="106"/>
      <c r="J94" s="108" t="s">
        <v>56</v>
      </c>
      <c r="K94" s="104"/>
      <c r="L94" s="104"/>
    </row>
    <row r="95" spans="1:12" x14ac:dyDescent="0.25">
      <c r="A95" s="104"/>
      <c r="B95" s="99"/>
      <c r="C95" s="104"/>
      <c r="D95" s="101"/>
      <c r="E95" s="100"/>
      <c r="F95" s="100"/>
      <c r="G95" s="100"/>
      <c r="H95" s="104"/>
      <c r="I95" s="105"/>
      <c r="J95" s="104"/>
      <c r="K95" s="104"/>
      <c r="L95" s="104"/>
    </row>
    <row r="96" spans="1:12" x14ac:dyDescent="0.2">
      <c r="A96" s="104"/>
      <c r="B96" s="99"/>
      <c r="C96" s="104"/>
      <c r="D96" s="101"/>
      <c r="E96" s="100"/>
      <c r="F96" s="100"/>
      <c r="G96" s="100"/>
      <c r="H96" s="109" t="s">
        <v>138</v>
      </c>
      <c r="I96" s="106"/>
      <c r="J96" s="107" t="s">
        <v>137</v>
      </c>
      <c r="K96" s="104"/>
      <c r="L96" s="104"/>
    </row>
    <row r="115" spans="2:12" ht="15" x14ac:dyDescent="0.25">
      <c r="B115" s="12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2:12" ht="15" x14ac:dyDescent="0.25">
      <c r="B116" s="167"/>
      <c r="C116" s="167"/>
      <c r="D116" s="167"/>
      <c r="E116" s="167"/>
      <c r="F116" s="167"/>
      <c r="G116" s="167"/>
      <c r="H116" s="167"/>
      <c r="I116" s="167"/>
      <c r="J116" s="167"/>
      <c r="K116" s="167"/>
      <c r="L116" s="167"/>
    </row>
    <row r="117" spans="2:12" ht="15" x14ac:dyDescent="0.25"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</row>
    <row r="118" spans="2:12" x14ac:dyDescent="0.25">
      <c r="B118" s="13"/>
      <c r="C118" s="18"/>
      <c r="D118" s="17"/>
    </row>
    <row r="119" spans="2:12" ht="15" x14ac:dyDescent="0.25">
      <c r="B119" s="166"/>
      <c r="C119" s="166"/>
      <c r="D119" s="11"/>
      <c r="E119" s="6"/>
      <c r="F119" s="6"/>
      <c r="G119" s="6"/>
      <c r="H119" s="6"/>
      <c r="I119" s="6"/>
      <c r="J119" s="23"/>
      <c r="K119" s="23"/>
      <c r="L119" s="23"/>
    </row>
    <row r="120" spans="2:12" ht="15" x14ac:dyDescent="0.25">
      <c r="B120" s="11"/>
      <c r="C120" s="11"/>
      <c r="D120" s="11"/>
      <c r="E120" s="12"/>
      <c r="F120" s="6"/>
      <c r="G120" s="23"/>
      <c r="H120" s="12"/>
      <c r="I120" s="6"/>
      <c r="J120" s="23"/>
      <c r="K120" s="23"/>
      <c r="L120" s="23"/>
    </row>
    <row r="121" spans="2:12" ht="15" x14ac:dyDescent="0.25">
      <c r="B121" s="11"/>
      <c r="C121" s="11"/>
      <c r="D121" s="11"/>
      <c r="E121" s="12"/>
      <c r="F121" s="6"/>
      <c r="G121" s="23"/>
      <c r="H121" s="12"/>
      <c r="I121" s="6"/>
      <c r="J121" s="23"/>
      <c r="K121" s="23"/>
      <c r="L121" s="23"/>
    </row>
    <row r="122" spans="2:12" ht="15" x14ac:dyDescent="0.25">
      <c r="B122" s="7"/>
      <c r="C122" s="4"/>
      <c r="D122" s="4"/>
      <c r="E122" s="5"/>
      <c r="F122" s="6"/>
      <c r="G122" s="6"/>
      <c r="H122" s="6"/>
      <c r="I122" s="34"/>
      <c r="J122" s="23"/>
      <c r="K122" s="24"/>
      <c r="L122" s="6"/>
    </row>
    <row r="123" spans="2:12" ht="15" x14ac:dyDescent="0.25">
      <c r="B123" s="7"/>
      <c r="C123" s="4"/>
      <c r="D123" s="4"/>
      <c r="E123" s="4"/>
      <c r="F123" s="4"/>
      <c r="G123" s="3"/>
      <c r="H123" s="7"/>
      <c r="I123" s="3"/>
      <c r="J123" s="25"/>
      <c r="K123" s="24"/>
      <c r="L123" s="6"/>
    </row>
    <row r="124" spans="2:12" ht="15" x14ac:dyDescent="0.25">
      <c r="B124" s="26"/>
      <c r="C124" s="3"/>
      <c r="D124" s="4"/>
      <c r="E124" s="5"/>
      <c r="F124" s="6"/>
      <c r="G124" s="6"/>
      <c r="H124" s="6"/>
      <c r="I124" s="7"/>
      <c r="J124" s="25"/>
      <c r="K124" s="12"/>
      <c r="L124" s="12"/>
    </row>
    <row r="125" spans="2:12" ht="15" x14ac:dyDescent="0.25">
      <c r="B125" s="11"/>
      <c r="C125" s="11"/>
      <c r="D125" s="11"/>
      <c r="E125" s="12"/>
      <c r="F125" s="6"/>
      <c r="G125" s="23"/>
      <c r="H125" s="12"/>
      <c r="I125" s="6"/>
      <c r="J125" s="23"/>
      <c r="K125" s="23"/>
      <c r="L125" s="23"/>
    </row>
  </sheetData>
  <mergeCells count="83">
    <mergeCell ref="B87:E87"/>
    <mergeCell ref="A83:A84"/>
    <mergeCell ref="C70:C71"/>
    <mergeCell ref="D70:D71"/>
    <mergeCell ref="A78:L78"/>
    <mergeCell ref="A80:A82"/>
    <mergeCell ref="C74:C75"/>
    <mergeCell ref="D74:D75"/>
    <mergeCell ref="A76:A77"/>
    <mergeCell ref="B76:B77"/>
    <mergeCell ref="C76:C77"/>
    <mergeCell ref="D76:D77"/>
    <mergeCell ref="A72:L72"/>
    <mergeCell ref="A74:A75"/>
    <mergeCell ref="B74:B75"/>
    <mergeCell ref="A69:A71"/>
    <mergeCell ref="C38:C46"/>
    <mergeCell ref="P51:P54"/>
    <mergeCell ref="A62:A66"/>
    <mergeCell ref="B51:B54"/>
    <mergeCell ref="A55:A61"/>
    <mergeCell ref="C50:C54"/>
    <mergeCell ref="D60:D61"/>
    <mergeCell ref="B63:B64"/>
    <mergeCell ref="D50:D54"/>
    <mergeCell ref="M53:O53"/>
    <mergeCell ref="M54:O54"/>
    <mergeCell ref="M51:O51"/>
    <mergeCell ref="M52:O52"/>
    <mergeCell ref="E16:H16"/>
    <mergeCell ref="I16:L16"/>
    <mergeCell ref="A21:A32"/>
    <mergeCell ref="A34:A48"/>
    <mergeCell ref="B21:B24"/>
    <mergeCell ref="C21:C24"/>
    <mergeCell ref="D21:D24"/>
    <mergeCell ref="B34:B37"/>
    <mergeCell ref="C34:C37"/>
    <mergeCell ref="D34:D37"/>
    <mergeCell ref="D38:D46"/>
    <mergeCell ref="B26:B29"/>
    <mergeCell ref="C26:C29"/>
    <mergeCell ref="D26:D29"/>
    <mergeCell ref="B30:B32"/>
    <mergeCell ref="B38:B46"/>
    <mergeCell ref="B117:L117"/>
    <mergeCell ref="B119:C119"/>
    <mergeCell ref="B116:L116"/>
    <mergeCell ref="A49:L49"/>
    <mergeCell ref="A67:A68"/>
    <mergeCell ref="A50:A54"/>
    <mergeCell ref="B85:L86"/>
    <mergeCell ref="A88:C88"/>
    <mergeCell ref="B81:B82"/>
    <mergeCell ref="C81:C82"/>
    <mergeCell ref="D81:D82"/>
    <mergeCell ref="C65:C66"/>
    <mergeCell ref="C63:C64"/>
    <mergeCell ref="B65:B66"/>
    <mergeCell ref="B70:B71"/>
    <mergeCell ref="B67:B68"/>
    <mergeCell ref="C67:C68"/>
    <mergeCell ref="D67:D68"/>
    <mergeCell ref="D63:D64"/>
    <mergeCell ref="D65:D66"/>
    <mergeCell ref="B60:B61"/>
    <mergeCell ref="C60:C61"/>
    <mergeCell ref="A11:L11"/>
    <mergeCell ref="A12:L12"/>
    <mergeCell ref="A13:M13"/>
    <mergeCell ref="A19:L19"/>
    <mergeCell ref="A2:L2"/>
    <mergeCell ref="H3:L3"/>
    <mergeCell ref="A7:L7"/>
    <mergeCell ref="A8:L8"/>
    <mergeCell ref="A10:L10"/>
    <mergeCell ref="I4:L4"/>
    <mergeCell ref="I5:L5"/>
    <mergeCell ref="A9:L9"/>
    <mergeCell ref="B14:K14"/>
    <mergeCell ref="A16:A17"/>
    <mergeCell ref="B16:B17"/>
    <mergeCell ref="C16:D16"/>
  </mergeCells>
  <pageMargins left="0.23622047244094491" right="0.23622047244094491" top="0.35433070866141736" bottom="0.35433070866141736" header="0.31496062992125984" footer="0.31496062992125984"/>
  <pageSetup paperSize="9" scale="87" fitToHeight="0" orientation="landscape" r:id="rId1"/>
  <rowBreaks count="4" manualBreakCount="4">
    <brk id="26" max="11" man="1"/>
    <brk id="46" max="11" man="1"/>
    <brk id="59" max="11" man="1"/>
    <brk id="7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2024-05-16T00:06:57Z</dcterms:modified>
</cp:coreProperties>
</file>