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639AE160-9769-42AC-8A5B-42838A492C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СК,ПКПП,перепуск трубы к-6" sheetId="3" r:id="rId1"/>
    <sheet name="Леса" sheetId="4" r:id="rId2"/>
    <sheet name="Обмуровка" sheetId="5" r:id="rId3"/>
    <sheet name="Изоляция" sheetId="6" r:id="rId4"/>
  </sheets>
  <definedNames>
    <definedName name="_xlnm.Print_Area" localSheetId="0">'ПСК,ПКПП,перепуск трубы к-6'!$A$1:$L$161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4" l="1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28" i="4"/>
  <c r="K29" i="4"/>
  <c r="K30" i="4"/>
  <c r="K27" i="4"/>
  <c r="K26" i="4"/>
  <c r="K25" i="4"/>
  <c r="K24" i="4"/>
  <c r="K23" i="4"/>
  <c r="K22" i="4"/>
  <c r="K21" i="4"/>
  <c r="K20" i="4"/>
  <c r="K19" i="4"/>
  <c r="K135" i="3" l="1"/>
  <c r="K110" i="3" l="1"/>
  <c r="K100" i="3" l="1"/>
  <c r="K106" i="3" l="1"/>
  <c r="K102" i="3"/>
  <c r="K99" i="3"/>
  <c r="J60" i="6" l="1"/>
  <c r="E53" i="6"/>
  <c r="J53" i="6" s="1"/>
  <c r="D53" i="6"/>
  <c r="C53" i="6"/>
  <c r="J51" i="6"/>
  <c r="J44" i="6"/>
  <c r="I44" i="6"/>
  <c r="D44" i="6"/>
  <c r="C44" i="6"/>
  <c r="J42" i="6"/>
  <c r="J35" i="6"/>
  <c r="I35" i="6"/>
  <c r="E35" i="6"/>
  <c r="D35" i="6"/>
  <c r="C35" i="6"/>
  <c r="J33" i="6"/>
  <c r="E26" i="6"/>
  <c r="D26" i="6"/>
  <c r="C26" i="6"/>
  <c r="J24" i="6"/>
  <c r="J17" i="6"/>
  <c r="I35" i="5"/>
  <c r="J35" i="5" s="1"/>
  <c r="C35" i="5"/>
  <c r="J32" i="5"/>
  <c r="J33" i="5" s="1"/>
  <c r="I31" i="5"/>
  <c r="I28" i="5"/>
  <c r="I29" i="5" s="1"/>
  <c r="J26" i="5"/>
  <c r="J27" i="5" s="1"/>
  <c r="I24" i="5"/>
  <c r="I23" i="5"/>
  <c r="J20" i="5"/>
  <c r="J21" i="5" s="1"/>
  <c r="I20" i="5"/>
  <c r="J17" i="5"/>
  <c r="J18" i="5" s="1"/>
  <c r="I16" i="5"/>
  <c r="J26" i="6" l="1"/>
  <c r="I53" i="6"/>
  <c r="I26" i="6"/>
  <c r="J36" i="5"/>
  <c r="J22" i="5"/>
  <c r="J19" i="5"/>
  <c r="J34" i="5"/>
  <c r="J31" i="5"/>
</calcChain>
</file>

<file path=xl/sharedStrings.xml><?xml version="1.0" encoding="utf-8"?>
<sst xmlns="http://schemas.openxmlformats.org/spreadsheetml/2006/main" count="864" uniqueCount="280">
  <si>
    <t>шт.</t>
  </si>
  <si>
    <t>Ведомость объема работ № 1</t>
  </si>
  <si>
    <t>№ пп</t>
  </si>
  <si>
    <t>Наименование</t>
  </si>
  <si>
    <t>Ед. изм.</t>
  </si>
  <si>
    <t>Кол.</t>
  </si>
  <si>
    <t>Демонтируемый материал</t>
  </si>
  <si>
    <t>Потребность в основных материалах и зап. частях</t>
  </si>
  <si>
    <t>Ед.изм.</t>
  </si>
  <si>
    <t>Кол-во</t>
  </si>
  <si>
    <t>Использование (лом,утиль, мусор)</t>
  </si>
  <si>
    <t>Поставка       (заказчик/подрядчик)</t>
  </si>
  <si>
    <t xml:space="preserve">камера паросборная (коллектор) ф325 </t>
  </si>
  <si>
    <t xml:space="preserve">  </t>
  </si>
  <si>
    <t>"Утверждаю"</t>
  </si>
  <si>
    <t>Технический директор ТЭЦ-9</t>
  </si>
  <si>
    <t>т</t>
  </si>
  <si>
    <t>тн</t>
  </si>
  <si>
    <t>лом</t>
  </si>
  <si>
    <t>труба ф 32 12х1мф</t>
  </si>
  <si>
    <t>м/к лестниц и площадок</t>
  </si>
  <si>
    <t>"Согласовано"</t>
  </si>
  <si>
    <t xml:space="preserve">подрядчик </t>
  </si>
  <si>
    <t xml:space="preserve">Визы  тех  служб </t>
  </si>
  <si>
    <t xml:space="preserve">Пропан  
</t>
  </si>
  <si>
    <t>кислород</t>
  </si>
  <si>
    <t xml:space="preserve">кг
</t>
  </si>
  <si>
    <t xml:space="preserve">50
</t>
  </si>
  <si>
    <t xml:space="preserve">подрядчик 
</t>
  </si>
  <si>
    <t xml:space="preserve">тн/шт
</t>
  </si>
  <si>
    <t xml:space="preserve">3,685/1
</t>
  </si>
  <si>
    <t>Объект: Котельный агрегат  N 6 инв.№ ИЭб 9141006</t>
  </si>
  <si>
    <t>подрядчик</t>
  </si>
  <si>
    <t>кг</t>
  </si>
  <si>
    <t>м2</t>
  </si>
  <si>
    <t>Вентиль Ду 20 Ру 13,7</t>
  </si>
  <si>
    <t>шт</t>
  </si>
  <si>
    <t>Зад-ка Ду 200 Ру13,7 с эл.приводом</t>
  </si>
  <si>
    <t>демонт</t>
  </si>
  <si>
    <t>Резка металлолома по габаритным размерам для "Вторчермета"</t>
  </si>
  <si>
    <t>Клапаны импульсные, диаметр условного прохода:20 мм</t>
  </si>
  <si>
    <t>фланцевое соединение</t>
  </si>
  <si>
    <t>Прокладка медная</t>
  </si>
  <si>
    <t>Клапаны предохранительные главные высокого давления, пропускная способность от 120 до 160 т/ч</t>
  </si>
  <si>
    <t>Условия  работы : ВУТ-12 %</t>
  </si>
  <si>
    <t>Ведущий инженер КЦ______________   Е.В. Рябцовский</t>
  </si>
  <si>
    <t>Начальник КЦ _______________________   С.М. Барахтенко</t>
  </si>
  <si>
    <t>Заместитель  директора филиала-</t>
  </si>
  <si>
    <t>___________ А.В. Нелюбов</t>
  </si>
  <si>
    <t>действующий  нга основании  доверенности № 410 от 12.10.2022</t>
  </si>
  <si>
    <t>СОГЛАСОВАНО:</t>
  </si>
  <si>
    <t>УТВЕРЖДАЮ:</t>
  </si>
  <si>
    <t xml:space="preserve">Заместитель директора филиала - </t>
  </si>
  <si>
    <t>технический директор ТЭЦ-9</t>
  </si>
  <si>
    <t xml:space="preserve"> _______________А.В. Нелюбов</t>
  </si>
  <si>
    <t xml:space="preserve">Ведомость объёмов работ № </t>
  </si>
  <si>
    <t>№ п/п</t>
  </si>
  <si>
    <t>Наименование работ</t>
  </si>
  <si>
    <t>tº теплоносителя</t>
  </si>
  <si>
    <t>Диаметр / мм</t>
  </si>
  <si>
    <t>Длина / м</t>
  </si>
  <si>
    <t>Конструкция теплоизо-ляции</t>
  </si>
  <si>
    <t>Покрывной слой</t>
  </si>
  <si>
    <t>Толщина изо-ляции / мм</t>
  </si>
  <si>
    <t>Объем работ</t>
  </si>
  <si>
    <t>Нормы расхода</t>
  </si>
  <si>
    <t>Необходимые материалы</t>
  </si>
  <si>
    <t>м²</t>
  </si>
  <si>
    <t>м³</t>
  </si>
  <si>
    <t>Обоснование</t>
  </si>
  <si>
    <t>Расход / Попр. коэфф. к раст-вору</t>
  </si>
  <si>
    <t>Материалы</t>
  </si>
  <si>
    <t>Поставка (заказчик/ подрядчик)</t>
  </si>
  <si>
    <t xml:space="preserve">                                   Раздел 1.                                                  Котельный агрегат N 6 инв. № ИЭ9141006</t>
  </si>
  <si>
    <t>потолочное перекрытие в районе КПП и над ВЭК отметки 32.0 ряд Г-Д оси 35-39</t>
  </si>
  <si>
    <t>Сетка метал.</t>
  </si>
  <si>
    <t>Подрядчик</t>
  </si>
  <si>
    <t>плоскость</t>
  </si>
  <si>
    <t>Обмуровка</t>
  </si>
  <si>
    <t>Бетон огнеупорный</t>
  </si>
  <si>
    <t>14*10</t>
  </si>
  <si>
    <t>Бетон т/изоляцион.</t>
  </si>
  <si>
    <t>Асбоцементная штукатурка</t>
  </si>
  <si>
    <t>вертикальные стены в районе КПП отметки 24.0-32.0 ряд Г-Д оси 35-39</t>
  </si>
  <si>
    <t>Кирпич шамотный</t>
  </si>
  <si>
    <t>8*3</t>
  </si>
  <si>
    <t>наклонный щит отметки 24.0-27.0 ряд Г-Д оси 35-39</t>
  </si>
  <si>
    <t>4*14</t>
  </si>
  <si>
    <t>Условия выполнения работ: вредность - 16% ( К-1,034)</t>
  </si>
  <si>
    <t>Начальник КЦ</t>
  </si>
  <si>
    <t>С.М. Барахтенко</t>
  </si>
  <si>
    <t>Вед инженер КЦ</t>
  </si>
  <si>
    <t>Е.В.Рябцовский</t>
  </si>
  <si>
    <t>Ремонт тепловой изоляции котлоагрегата ст.№ 6.</t>
  </si>
  <si>
    <t>Объект:</t>
  </si>
  <si>
    <t>Котельный агрегат N 6 инв. № ИЭ9141006</t>
  </si>
  <si>
    <t>каркас шапки в районе КПП отметки 32.0 ряд Г-Д оси 35-39</t>
  </si>
  <si>
    <t>маты м/в</t>
  </si>
  <si>
    <t>м3</t>
  </si>
  <si>
    <t>1,5*14+5*2*2+5*14</t>
  </si>
  <si>
    <t>ПСК отметки 36.0 ряд Г-Д оси 35-39</t>
  </si>
  <si>
    <t>560</t>
  </si>
  <si>
    <t>маты МКРВ-200</t>
  </si>
  <si>
    <t>Ремонт тепловой изоляции 2-ой слой</t>
  </si>
  <si>
    <t xml:space="preserve"> </t>
  </si>
  <si>
    <t>пароперепускные трубы КПП 3 ст в ПСК, продувка ПСК отметка 36.0 ряд Г-Д оси 35-39</t>
  </si>
  <si>
    <t>Е.В. Рябцовский</t>
  </si>
  <si>
    <t xml:space="preserve">20
</t>
  </si>
  <si>
    <t>гиб ф 133х17 12Х1МФ</t>
  </si>
  <si>
    <t>труба ф 133х17 12Х1МФ</t>
  </si>
  <si>
    <t>тройник равнопроходной ф 133х17 12Х1МФ</t>
  </si>
  <si>
    <t>Опора скользящая</t>
  </si>
  <si>
    <t>Зад-ка Ду 100 Ру13,7 с эл.приводом</t>
  </si>
  <si>
    <t>труба ф 16х2,5 12Х1МФ</t>
  </si>
  <si>
    <t>тройник равнопроходной ф 16х3 12Х1МФ</t>
  </si>
  <si>
    <t>труба ф 38х4</t>
  </si>
  <si>
    <t>Кислород технический жидкий</t>
  </si>
  <si>
    <t>Пропан-бутан, смесь техническая</t>
  </si>
  <si>
    <t xml:space="preserve">труба   ф 32*5 </t>
  </si>
  <si>
    <t>Сталь листовая горячекатаная марки Ст3пс толщиной: 2 мм</t>
  </si>
  <si>
    <t>Пакеты ППП</t>
  </si>
  <si>
    <t>Лист толщ 6 мм</t>
  </si>
  <si>
    <t>Погрузка, перевозка до 3 км, разгрузка (металлолом)</t>
  </si>
  <si>
    <t xml:space="preserve">балка </t>
  </si>
  <si>
    <t>Подвеска</t>
  </si>
  <si>
    <t>гиб ф 133х13 12Х1МФ</t>
  </si>
  <si>
    <t>Пакеты КПП</t>
  </si>
  <si>
    <t xml:space="preserve">шт                     </t>
  </si>
  <si>
    <t xml:space="preserve">Кислород жидкий                                </t>
  </si>
  <si>
    <t>Пропан в газовозах</t>
  </si>
  <si>
    <t>Кислород жидкий</t>
  </si>
  <si>
    <t xml:space="preserve">Лист 8 мм                                    </t>
  </si>
  <si>
    <t xml:space="preserve">Кислород                                       </t>
  </si>
  <si>
    <t xml:space="preserve">Пропан                                         </t>
  </si>
  <si>
    <t xml:space="preserve">Пропан в газовозах </t>
  </si>
  <si>
    <t>Снятие и установка лестниц и площадок, масса металлоконструкции: до 0,2 т (лестница отм 30-32)</t>
  </si>
  <si>
    <t>Лестницы и площадки</t>
  </si>
  <si>
    <t xml:space="preserve">Лестницы и площадки  </t>
  </si>
  <si>
    <t xml:space="preserve">Кислород жидкий </t>
  </si>
  <si>
    <t xml:space="preserve">Пропан в газовозах        </t>
  </si>
  <si>
    <t xml:space="preserve">Электроды МР 3 ф 4 мм                              </t>
  </si>
  <si>
    <t>Входная камера КПП 1 ступени ф 273х24</t>
  </si>
  <si>
    <t>т/шт</t>
  </si>
  <si>
    <t xml:space="preserve">Выходная камера КПП 1 ступени ф 325х40 </t>
  </si>
  <si>
    <t>2,696/6</t>
  </si>
  <si>
    <t>4,552/6</t>
  </si>
  <si>
    <t xml:space="preserve">Лист 6 мм                                    </t>
  </si>
  <si>
    <t xml:space="preserve">Лист 10 мм                                    </t>
  </si>
  <si>
    <t xml:space="preserve">Электрод ЦЛ-39 </t>
  </si>
  <si>
    <t>Короб</t>
  </si>
  <si>
    <t>Термопара</t>
  </si>
  <si>
    <t>К-450120 Пароперегреватель. Блок III ст.</t>
  </si>
  <si>
    <t>К-450121 Пароперегреватель. Блок III ст.</t>
  </si>
  <si>
    <t>К-450122 Пароперегреватель. Блок III ст.</t>
  </si>
  <si>
    <t>К-450123 Пароперегреватель. Блок III ст.</t>
  </si>
  <si>
    <t>К-450124 Пароперегреватель. Блок III ст.</t>
  </si>
  <si>
    <t>К-450125 Пароперегреватель. Блок III ст.</t>
  </si>
  <si>
    <t xml:space="preserve">Выходной п/охладитель ф 325х40 </t>
  </si>
  <si>
    <t>Промежуточный п/охладитель ф 325х40</t>
  </si>
  <si>
    <t>2,47/1</t>
  </si>
  <si>
    <t>2,622/1</t>
  </si>
  <si>
    <t>блок К-450165</t>
  </si>
  <si>
    <t>блок К-450175</t>
  </si>
  <si>
    <t>блок К-450177</t>
  </si>
  <si>
    <t>блок К-450179</t>
  </si>
  <si>
    <t>блок К-450181</t>
  </si>
  <si>
    <t>временные металоконструкции согласно ППР</t>
  </si>
  <si>
    <t>Заместитель директора филиала-</t>
  </si>
  <si>
    <t>действующий  на основании</t>
  </si>
  <si>
    <t>доверенности  №410 от 12.10.2022</t>
  </si>
  <si>
    <t>(категория ремонта)</t>
  </si>
  <si>
    <t>Котельный агрегат  N 6</t>
  </si>
  <si>
    <t>Инв № ИЭ9141006</t>
  </si>
  <si>
    <t>Объём работ</t>
  </si>
  <si>
    <t>Потребность в основных материалах и зап.частях</t>
  </si>
  <si>
    <t>Использование (лом, утиль, мусор, реализация, повторное исп.)</t>
  </si>
  <si>
    <t>т/вертик.м2</t>
  </si>
  <si>
    <t>Детали деревянные лесов (из лесоматериала 2 сорта по ГОСТ 8486-86)</t>
  </si>
  <si>
    <t>Детали стальных трубчатых лесов</t>
  </si>
  <si>
    <t>Щиты: настила (из лесоматериала 2 сорта по ГОСТ 8486-86)</t>
  </si>
  <si>
    <t>Условия производства работ - вредность 12%</t>
  </si>
  <si>
    <t>Барахтенко С.М.</t>
  </si>
  <si>
    <t>Рябцовский Е.В.</t>
  </si>
  <si>
    <t xml:space="preserve">                                                                                                                     </t>
  </si>
  <si>
    <t>Ведомость объемов работ  №2</t>
  </si>
  <si>
    <t>Инв.№ 9141006 Котельный агрегат № 6. Техническое перевооружение. Замена ПСК, ППП,КПП 1-3 ступени, пароперепускных труб, трубопровод продувки пароперегревателя. Устройство и разборка лесов.</t>
  </si>
  <si>
    <t xml:space="preserve"> Раздел 1.T9C16HAE00AC010KC01 Котельный  агрегат №6  инв №ИЭ9141006. </t>
  </si>
  <si>
    <t>1</t>
  </si>
  <si>
    <t>т/горизонт.м2</t>
  </si>
  <si>
    <t xml:space="preserve">1,1/55,16
</t>
  </si>
  <si>
    <t>Сборка и разборка инвентарных и металлических лесов. Над ВЭК для защиты от падения мусора при ремонте обмуровки потолка. Горизонтальная проекция лесов.</t>
  </si>
  <si>
    <t>2</t>
  </si>
  <si>
    <t>Сборка и разборка инвентарных и металлических лесов. Трап + забор КПП 1 ступ - фестоны. Горизонтальная проекция лесов.</t>
  </si>
  <si>
    <t xml:space="preserve">0,767/38,36
</t>
  </si>
  <si>
    <t xml:space="preserve">1,679/84                                                   </t>
  </si>
  <si>
    <t>3</t>
  </si>
  <si>
    <t>4</t>
  </si>
  <si>
    <t>Сборка и разборка инвентарных и металлических лесов. Трап  КПП 1 ступ - КПП 2 ступ. Горизонтальная проекция лесов.</t>
  </si>
  <si>
    <t>Сборка и разборка инвентарных и металлических лесов. КПП 1 ступ - фестоны. Высота вертикальной проекции лесов- 6 метров.</t>
  </si>
  <si>
    <t xml:space="preserve">0,188/9,38
</t>
  </si>
  <si>
    <t>Сборка и разборка инвентарных и металлических лесов. КПП 1 ступ - КПП 2 ступ. Высота вертикальной проекции лесов- 6 метров.</t>
  </si>
  <si>
    <t>5</t>
  </si>
  <si>
    <t>Сборка и разборка инвентарных и металлических лесов. Трап  КПП 2 ступ - КПП 3 ступ. Горизонтальная проекция лесов.</t>
  </si>
  <si>
    <t xml:space="preserve">0,166/8,26
</t>
  </si>
  <si>
    <t>6</t>
  </si>
  <si>
    <t>7</t>
  </si>
  <si>
    <t>Сборка и разборка инвентарных и металлических лесов. КПП 2 ступ - КПП 3 ступ. Высота вертикальной проекции лесов- 4 метров.</t>
  </si>
  <si>
    <t xml:space="preserve">1,048/56                                                   </t>
  </si>
  <si>
    <t>8</t>
  </si>
  <si>
    <t>Сборка и разборка инвентарных и металлических лесов. КПП 3 ступ - ППП. Высота вертикальной проекции лесов- 4 метров.</t>
  </si>
  <si>
    <t>9</t>
  </si>
  <si>
    <t>Сборка и разборка инвентарных и металлических лесов. ППП над ВЭК. Высота вертикальной проекции лесов- 4 метров.</t>
  </si>
  <si>
    <t>10</t>
  </si>
  <si>
    <t>Сборка и разборка инвентарных и металлических лесов. Сбоку к/а по ППР с двух сторон. Высота вертикальной проекции лесов- 2 метра.</t>
  </si>
  <si>
    <t xml:space="preserve">3,669/60                                                   </t>
  </si>
  <si>
    <t xml:space="preserve">                                  </t>
  </si>
  <si>
    <t xml:space="preserve">Заказчик:                                                                                                                                            </t>
  </si>
  <si>
    <t xml:space="preserve">Начальник КЦ _________________________________                   </t>
  </si>
  <si>
    <t>Ведущий инженер КЦ________________________________</t>
  </si>
  <si>
    <t>Объект: инв. № ИЭ9141006 Котельный агрегат N 6.</t>
  </si>
  <si>
    <t xml:space="preserve">                                   Раздел 1. Котельный агрегат N 6 инв. № ИЭ9141006</t>
  </si>
  <si>
    <t>арматура острого пара отметка 36.0 ряд Г-Д оси 35-39. ГПЗ1А,Б; 6ППП1,2</t>
  </si>
  <si>
    <t xml:space="preserve">трубопроводы острого пара отметка 36.0 ряд Г-Д оси 35-39. За ГПЗ1А,Б </t>
  </si>
  <si>
    <t>Инв.№ 9141006 Котельный агрегат № 6. Техническое перевооружение. Демонтаж ПСК, ППП,КПП 1-3 ступени, пароперепускных труб, трубопровод продувки пароперегревателя.</t>
  </si>
  <si>
    <t>Разборка  фланцевого соединения диаметр тр-да 60 мм. Термопары ПСК</t>
  </si>
  <si>
    <t xml:space="preserve"> Раздел 5. Демонтаж пароперепускных труб от КПП 1-3 ступени. </t>
  </si>
  <si>
    <t xml:space="preserve"> Раздел 4. Демонтаж потолочного пароперегревателя.</t>
  </si>
  <si>
    <t xml:space="preserve"> Раздел 3. Демонтаж пароперепускных труб от КПП 3 ступени в ПСК. </t>
  </si>
  <si>
    <t xml:space="preserve"> Раздел 2. Демонтаж трубопровода продувки пароперегревателя.</t>
  </si>
  <si>
    <t xml:space="preserve"> Раздел 1. Демонтаж ПСК.</t>
  </si>
  <si>
    <t xml:space="preserve"> Раздел 6. Демонтаж  КПП 1 ступени. </t>
  </si>
  <si>
    <t xml:space="preserve">Демонтаж пароперегревателей, диаметр труб до 38 мм: конвективных вертикального исполнения </t>
  </si>
  <si>
    <t>Демонтаж гибов трубопроводов длиной до 1,5 м, при диаметре труб свыше 108 до 133 мм и толщине стенки:13;17 мм</t>
  </si>
  <si>
    <r>
      <t>Демонтаж коллектора  с опорами, подвесками и реперами(паросборная камера)</t>
    </r>
    <r>
      <rPr>
        <i/>
        <sz val="10"/>
        <rFont val="Times New Roman"/>
        <family val="1"/>
        <charset val="204"/>
      </rPr>
      <t xml:space="preserve">
 </t>
    </r>
  </si>
  <si>
    <r>
      <t>Демонтаж задвижек высокого и сверхвысокого давления с бесфланцевым соединением корпуса с крышкой (с патрубками под приварку), ДУ-200мм</t>
    </r>
    <r>
      <rPr>
        <i/>
        <sz val="10"/>
        <rFont val="Times New Roman"/>
        <family val="1"/>
        <charset val="204"/>
      </rPr>
      <t xml:space="preserve">
 </t>
    </r>
  </si>
  <si>
    <t>Демонтаж вентилей запорных, регулирующих и дроссельных высокого и сверхвысокого давления с безфланцевым резьбовым соединением бугеля с корпусом (с патрубками под приварку), ДУ-20мм</t>
  </si>
  <si>
    <r>
      <t>Демонтаж отдельных элементов поверхностей нагрева: "утки", , масса элемента или детали до 20 кг. Байпас ГПЗ 1А,Б</t>
    </r>
    <r>
      <rPr>
        <i/>
        <sz val="10"/>
        <rFont val="Times New Roman"/>
        <family val="1"/>
        <charset val="204"/>
      </rPr>
      <t xml:space="preserve">
 </t>
    </r>
  </si>
  <si>
    <r>
      <t>Демонтаж лестниц и площадок, масса металлоконструкции: до 0,2 т</t>
    </r>
    <r>
      <rPr>
        <i/>
        <sz val="10"/>
        <rFont val="Times New Roman"/>
        <family val="1"/>
        <charset val="204"/>
      </rPr>
      <t xml:space="preserve">
 </t>
    </r>
  </si>
  <si>
    <t>Демонтаж клапанов импульсных на параметры: 10 МПа, 540°С; 14 МПа, 570°С; 25,5 МПа, 565°С; 4,1 МПа, 570°С, диаметр условного прохода 20 мм</t>
  </si>
  <si>
    <t>Демонтаж клапанов предохранительных главных высокого давления, пропускная способность от 120 до 160 т/ч</t>
  </si>
  <si>
    <t>Демонтаж гибов трубопроводов длиной до 1,5 м, при диаметре труб 133 мм и толщине стенки:17 мм</t>
  </si>
  <si>
    <t>Демонтаж гибов трубопроводов длиной свыше 1,5 до 3м, при диаметре труб  133 мм и толщине стенки:17 мм</t>
  </si>
  <si>
    <t>Демонтаж прямых участков трубопроводов длиной до 3 м, при диаметре труб  133 мм и толщине стенки:свыше 17мм</t>
  </si>
  <si>
    <t>Демонтаж тройников, диаметр труб:133 мм</t>
  </si>
  <si>
    <t>Демонтаж неподвижной или подвижной опоры трубопровода с установкой трубопровода в проектное положение, диаметр труб: 133 мм</t>
  </si>
  <si>
    <r>
      <t>Демонтаж задвижек высокого и сверхвысокого давления с бесфланцевым соединением корпуса с крышкой (с патрубками под приварку), ДУ-100мм</t>
    </r>
    <r>
      <rPr>
        <i/>
        <sz val="10"/>
        <rFont val="Times New Roman"/>
        <family val="1"/>
        <charset val="204"/>
      </rPr>
      <t xml:space="preserve">
 </t>
    </r>
  </si>
  <si>
    <t>Демонтаж гибов трубопроводов длиной свыше 3 до 6м, при диаметре труб свыше 108 до 133 мм и толщине стенки:17 мм</t>
  </si>
  <si>
    <t>Демонтаж прямых участков трубопроводов длиной свыше 3 до 6 м, при диаметре труб 16 мм и толщине стенки: 3мм</t>
  </si>
  <si>
    <t>Демонтаж тройников, диаметр труб:до 16 мм</t>
  </si>
  <si>
    <t>Демонтаж вентилей запорных, регулирующих и дроссельных высокого и сверхвысокого давления с безфланцевым резьбовым соединением бугеля с корпусом (с патрубками под приварку), ДУ-10мм</t>
  </si>
  <si>
    <t>Демонтаж пароперегревателей, диаметр труб 38 мм: конвективных горизонтального исполнения</t>
  </si>
  <si>
    <t>Демонтаж пароперегревателей, диаметр труб 38 мм: конвективных вертикального исполнения. Пакеты ППП</t>
  </si>
  <si>
    <t>Демонтаж отдельных элементов поверхностей нагрева:масса элемента или детали до 1кг. Опора, стойка, деталь дистанционирования или крепления, групповая скользящая опора, подвеска,</t>
  </si>
  <si>
    <t>Демонтаж отдельных элементов поверхностей нагрева:масса элемента или детали свыше 10кг. Опора, стойка, деталь дистанционирования или крепления, групповая скользящая опора, подвеска,</t>
  </si>
  <si>
    <t>Демонтаж отдельных элементов поверхностей нагрева:масса элемента или детали свыше 1 до 3кг. Опора, стойка, деталь дистанционирования или крепления, групповая скользящая опора, подвеска,</t>
  </si>
  <si>
    <t>Демонтаж кронштейнов, рам и других мелких металлоконструкций, масса элемента: до 0,02 т (шапка котла)</t>
  </si>
  <si>
    <t>Демонтаж листов наружной обшивы котла. От  ШПП до малого потолка. 134,6 м2</t>
  </si>
  <si>
    <t>Демонтаж коллектора (конденсатора) с опорами, подвесками и реперами (входные и выходные коллектора КПП 1 ступени). ф 273х26; ф 325х40.</t>
  </si>
  <si>
    <t>Демонтаж кронштейнов, рам и других мелких металлоконструкций, масса элемента: до 0,02 т (боковые стенки КПП с полками). КПП 1-3 ступени и петля ППП. Длина 4500 мм.</t>
  </si>
  <si>
    <t>Разборка фланцевого соединения диаметр тр-да 57 мм. Термопары КПП. Ф50.</t>
  </si>
  <si>
    <t>Демонтаж кронштейнов, рам и других мелких металлоконструкций, масса элемента: до 0,02 т. Короб для термоконтроля на 3-х ступенях КПП.</t>
  </si>
  <si>
    <t>Демонтаж пароперегревателя с опрами и подвесками, поставляеммы блоками, котлов работающих на пылеугольном топливе, паропроизводительностью 420 т/ч, давлением 13,8 Мпа. (Контроль металла входит в стоимость работ по замене параперегревателя поставляемым блоками).</t>
  </si>
  <si>
    <t xml:space="preserve"> Раздел 7. Замена  КПП 2 ступени. </t>
  </si>
  <si>
    <t>Разборка  фланцевого соединения диаметр тр-да 57 мм. Термопары КПП. Ф50.</t>
  </si>
  <si>
    <t>Демонтаж кронштейнов, рам и других мелких металлоконструкций (временные металоконструкции согласно ППР). Изготовлены для Замены КПП 1 ст и применяются также в КПП2,3 ступенях.</t>
  </si>
  <si>
    <t xml:space="preserve"> Раздел 8. Демонтаж пароохладителей КПП 2 ступени. </t>
  </si>
  <si>
    <t>Снятие  коллектора (конденсатора) с опорами, подвесками и реперами (входные и выходные коллектора КПП 1 ступени). ф 273х26; ф 325х40.</t>
  </si>
  <si>
    <t xml:space="preserve"> Раздел 9. Демонтаж  КПП 3 ступени. </t>
  </si>
  <si>
    <t>Проходы труб через обмуровку конвективных и ширмовых пароперегревателей из бетона огнеупорного: разборка обмуровки</t>
  </si>
  <si>
    <t>Инв.№ 9141006 Котельный агрегат № 6. Техническое перевооружение. Замена ПСК, ППП,КПП 1-3 ступени, пароперепускных труб, трубопровод продувки пароперегревателя. Разборка обмуровки.</t>
  </si>
  <si>
    <t>Снятие  металлической сетки: разборка обмуровки</t>
  </si>
  <si>
    <t>Проходы труб через обмуровку потолка из бетона теплоизоляционного: разборка обмуровки</t>
  </si>
  <si>
    <t>Восстановление обмазки уплотнительной (без снятия и установки металлической сетки): разборка обмуровки, вертикальная пов-ть</t>
  </si>
  <si>
    <t>Стены при наличии или отсутствии экранов, бункеры, шлаковые комоды, газовые камеры из кирпича нормального шамотного: разборка  обмуровки</t>
  </si>
  <si>
    <t>Восстановление обмазки уплотнительной (без снятия и установки металлической сетки): разборка обмуровки</t>
  </si>
  <si>
    <t>Перекрытия, стены радиационной и конвективной шахт из бетона огнеупорного:  разборка обмуровки</t>
  </si>
  <si>
    <t xml:space="preserve"> разборка тепловой изоляции</t>
  </si>
  <si>
    <t xml:space="preserve"> разборка тепловой изоляции на каркасе шапки</t>
  </si>
  <si>
    <t xml:space="preserve"> разборка тепловой изоляции маты МКРВ 1-ый слой</t>
  </si>
  <si>
    <t xml:space="preserve"> разборка тепловой изоляции 2-ой слой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</si>
</sst>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indexed="2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</font>
    <font>
      <sz val="9"/>
      <color indexed="2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25" fillId="0" borderId="1">
      <alignment horizontal="left" vertical="center" wrapText="1"/>
    </xf>
    <xf numFmtId="0" fontId="2" fillId="0" borderId="1">
      <alignment horizontal="center"/>
    </xf>
  </cellStyleXfs>
  <cellXfs count="573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top"/>
    </xf>
    <xf numFmtId="0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right" vertical="top"/>
    </xf>
    <xf numFmtId="0" fontId="2" fillId="2" borderId="0" xfId="0" applyNumberFormat="1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right"/>
    </xf>
    <xf numFmtId="0" fontId="6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right" vertical="top" wrapText="1"/>
    </xf>
    <xf numFmtId="2" fontId="6" fillId="0" borderId="0" xfId="2" applyNumberFormat="1" applyFont="1" applyFill="1" applyBorder="1" applyAlignment="1">
      <alignment horizontal="right" vertical="top"/>
    </xf>
    <xf numFmtId="2" fontId="6" fillId="0" borderId="0" xfId="2" applyNumberFormat="1" applyFont="1" applyFill="1" applyBorder="1"/>
    <xf numFmtId="0" fontId="6" fillId="0" borderId="0" xfId="2" applyFont="1" applyFill="1" applyBorder="1" applyAlignment="1">
      <alignment horizontal="right" vertical="top"/>
    </xf>
    <xf numFmtId="14" fontId="6" fillId="0" borderId="0" xfId="2" applyNumberFormat="1" applyFont="1" applyFill="1" applyAlignment="1"/>
    <xf numFmtId="0" fontId="6" fillId="0" borderId="0" xfId="0" applyFont="1" applyFill="1"/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center"/>
    </xf>
    <xf numFmtId="2" fontId="11" fillId="0" borderId="0" xfId="2" applyNumberFormat="1" applyFont="1" applyFill="1" applyBorder="1" applyAlignment="1">
      <alignment horizontal="right"/>
    </xf>
    <xf numFmtId="0" fontId="11" fillId="0" borderId="0" xfId="2" applyFont="1" applyFill="1" applyAlignment="1">
      <alignment horizontal="right"/>
    </xf>
    <xf numFmtId="0" fontId="6" fillId="0" borderId="0" xfId="2" applyFont="1" applyFill="1"/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3" applyFont="1" applyFill="1"/>
    <xf numFmtId="2" fontId="6" fillId="0" borderId="0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vertical="top"/>
    </xf>
    <xf numFmtId="0" fontId="6" fillId="0" borderId="0" xfId="2" applyFont="1" applyFill="1" applyAlignment="1">
      <alignment vertical="top"/>
    </xf>
    <xf numFmtId="0" fontId="6" fillId="0" borderId="0" xfId="0" applyFont="1" applyFill="1" applyBorder="1" applyAlignment="1"/>
    <xf numFmtId="0" fontId="6" fillId="0" borderId="0" xfId="2" applyFont="1" applyFill="1" applyBorder="1" applyAlignment="1">
      <alignment horizontal="right"/>
    </xf>
    <xf numFmtId="0" fontId="6" fillId="0" borderId="0" xfId="2" applyFont="1" applyFill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Alignment="1"/>
    <xf numFmtId="0" fontId="12" fillId="3" borderId="0" xfId="4" applyFont="1" applyFill="1" applyAlignment="1">
      <alignment horizontal="left" vertical="top"/>
    </xf>
    <xf numFmtId="0" fontId="3" fillId="3" borderId="0" xfId="4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164" fontId="13" fillId="3" borderId="0" xfId="0" applyNumberFormat="1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5" fillId="3" borderId="0" xfId="4" applyFont="1" applyFill="1" applyAlignment="1">
      <alignment horizontal="left" vertical="center"/>
    </xf>
    <xf numFmtId="0" fontId="8" fillId="3" borderId="5" xfId="4" applyFont="1" applyFill="1" applyBorder="1" applyAlignment="1">
      <alignment horizontal="left" vertical="center" wrapText="1"/>
    </xf>
    <xf numFmtId="0" fontId="8" fillId="3" borderId="6" xfId="4" applyFont="1" applyFill="1" applyBorder="1" applyAlignment="1">
      <alignment vertical="center"/>
    </xf>
    <xf numFmtId="0" fontId="8" fillId="3" borderId="7" xfId="4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justify" vertical="center"/>
    </xf>
    <xf numFmtId="0" fontId="8" fillId="3" borderId="1" xfId="4" applyFont="1" applyFill="1" applyBorder="1" applyAlignment="1">
      <alignment horizontal="left" vertical="center" wrapText="1"/>
    </xf>
    <xf numFmtId="164" fontId="8" fillId="3" borderId="1" xfId="4" applyNumberFormat="1" applyFont="1" applyFill="1" applyBorder="1" applyAlignment="1">
      <alignment horizontal="left" vertical="center"/>
    </xf>
    <xf numFmtId="0" fontId="8" fillId="3" borderId="1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1" fontId="8" fillId="3" borderId="1" xfId="4" applyNumberFormat="1" applyFont="1" applyFill="1" applyBorder="1" applyAlignment="1">
      <alignment horizontal="center" vertical="center"/>
    </xf>
    <xf numFmtId="0" fontId="2" fillId="3" borderId="14" xfId="5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vertical="center"/>
    </xf>
    <xf numFmtId="0" fontId="16" fillId="3" borderId="15" xfId="0" applyFont="1" applyFill="1" applyBorder="1" applyAlignment="1">
      <alignment vertical="center"/>
    </xf>
    <xf numFmtId="0" fontId="16" fillId="3" borderId="16" xfId="0" applyFont="1" applyFill="1" applyBorder="1" applyAlignment="1">
      <alignment vertical="center"/>
    </xf>
    <xf numFmtId="0" fontId="16" fillId="3" borderId="14" xfId="0" applyFont="1" applyFill="1" applyBorder="1" applyAlignment="1">
      <alignment vertical="center"/>
    </xf>
    <xf numFmtId="0" fontId="16" fillId="3" borderId="15" xfId="0" applyFont="1" applyFill="1" applyBorder="1" applyAlignment="1">
      <alignment horizontal="left" vertical="center" wrapText="1"/>
    </xf>
    <xf numFmtId="0" fontId="16" fillId="3" borderId="17" xfId="0" applyFont="1" applyFill="1" applyBorder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top" wrapText="1"/>
    </xf>
    <xf numFmtId="0" fontId="12" fillId="0" borderId="15" xfId="5" applyFont="1" applyFill="1" applyBorder="1" applyAlignment="1">
      <alignment horizontal="center" vertical="center"/>
    </xf>
    <xf numFmtId="0" fontId="12" fillId="0" borderId="15" xfId="5" applyFont="1" applyFill="1" applyBorder="1" applyAlignment="1">
      <alignment vertical="center"/>
    </xf>
    <xf numFmtId="0" fontId="12" fillId="0" borderId="15" xfId="5" applyNumberFormat="1" applyFont="1" applyFill="1" applyBorder="1" applyAlignment="1">
      <alignment horizontal="left" vertical="center"/>
    </xf>
    <xf numFmtId="0" fontId="12" fillId="0" borderId="15" xfId="5" applyNumberFormat="1" applyFont="1" applyFill="1" applyBorder="1" applyAlignment="1">
      <alignment horizontal="justify" vertical="center"/>
    </xf>
    <xf numFmtId="0" fontId="12" fillId="0" borderId="15" xfId="5" applyNumberFormat="1" applyFont="1" applyFill="1" applyBorder="1" applyAlignment="1">
      <alignment horizontal="center" vertical="center"/>
    </xf>
    <xf numFmtId="1" fontId="12" fillId="0" borderId="15" xfId="5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center" vertical="center"/>
    </xf>
    <xf numFmtId="2" fontId="12" fillId="0" borderId="15" xfId="0" applyNumberFormat="1" applyFont="1" applyFill="1" applyBorder="1" applyAlignment="1">
      <alignment horizontal="right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justify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5" xfId="5" applyNumberFormat="1" applyFont="1" applyFill="1" applyBorder="1" applyAlignment="1">
      <alignment horizontal="center" vertical="center" wrapText="1"/>
    </xf>
    <xf numFmtId="1" fontId="12" fillId="0" borderId="15" xfId="0" applyNumberFormat="1" applyFont="1" applyFill="1" applyBorder="1" applyAlignment="1">
      <alignment horizontal="center" vertical="center"/>
    </xf>
    <xf numFmtId="164" fontId="12" fillId="0" borderId="15" xfId="0" applyNumberFormat="1" applyFont="1" applyFill="1" applyBorder="1" applyAlignment="1">
      <alignment horizontal="right" vertical="center"/>
    </xf>
    <xf numFmtId="0" fontId="12" fillId="0" borderId="15" xfId="5" applyFont="1" applyFill="1" applyBorder="1" applyAlignment="1">
      <alignment horizontal="justify" vertical="center"/>
    </xf>
    <xf numFmtId="0" fontId="12" fillId="0" borderId="14" xfId="5" applyNumberFormat="1" applyFont="1" applyFill="1" applyBorder="1" applyAlignment="1">
      <alignment horizontal="justify" vertical="center"/>
    </xf>
    <xf numFmtId="0" fontId="12" fillId="0" borderId="15" xfId="5" applyNumberFormat="1" applyFont="1" applyFill="1" applyBorder="1" applyAlignment="1">
      <alignment horizontal="justify" vertical="center" wrapText="1"/>
    </xf>
    <xf numFmtId="164" fontId="12" fillId="0" borderId="15" xfId="5" applyNumberFormat="1" applyFont="1" applyFill="1" applyBorder="1" applyAlignment="1">
      <alignment horizontal="right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justify" vertical="top"/>
    </xf>
    <xf numFmtId="0" fontId="2" fillId="3" borderId="15" xfId="0" applyFont="1" applyFill="1" applyBorder="1" applyAlignment="1">
      <alignment vertical="center"/>
    </xf>
    <xf numFmtId="0" fontId="2" fillId="3" borderId="15" xfId="5" applyFont="1" applyFill="1" applyBorder="1" applyAlignment="1">
      <alignment vertical="center"/>
    </xf>
    <xf numFmtId="0" fontId="2" fillId="3" borderId="15" xfId="5" applyNumberFormat="1" applyFont="1" applyFill="1" applyBorder="1" applyAlignment="1">
      <alignment horizontal="left" vertical="center"/>
    </xf>
    <xf numFmtId="0" fontId="2" fillId="3" borderId="15" xfId="5" applyNumberFormat="1" applyFont="1" applyFill="1" applyBorder="1" applyAlignment="1">
      <alignment horizontal="justify" vertical="center"/>
    </xf>
    <xf numFmtId="0" fontId="2" fillId="3" borderId="15" xfId="0" applyFont="1" applyFill="1" applyBorder="1" applyAlignment="1">
      <alignment horizontal="center" vertical="center"/>
    </xf>
    <xf numFmtId="1" fontId="2" fillId="3" borderId="15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top" wrapText="1"/>
    </xf>
    <xf numFmtId="164" fontId="2" fillId="3" borderId="15" xfId="0" applyNumberFormat="1" applyFont="1" applyFill="1" applyBorder="1" applyAlignment="1">
      <alignment horizontal="right" vertical="center"/>
    </xf>
    <xf numFmtId="0" fontId="2" fillId="3" borderId="17" xfId="5" applyFont="1" applyFill="1" applyBorder="1" applyAlignment="1">
      <alignment horizontal="center" vertical="center"/>
    </xf>
    <xf numFmtId="0" fontId="2" fillId="3" borderId="15" xfId="5" applyFont="1" applyFill="1" applyBorder="1" applyAlignment="1">
      <alignment horizontal="center" vertical="center"/>
    </xf>
    <xf numFmtId="0" fontId="2" fillId="3" borderId="15" xfId="5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top"/>
    </xf>
    <xf numFmtId="0" fontId="2" fillId="3" borderId="15" xfId="5" applyNumberFormat="1" applyFont="1" applyFill="1" applyBorder="1" applyAlignment="1">
      <alignment horizontal="center" vertical="center" wrapText="1"/>
    </xf>
    <xf numFmtId="0" fontId="2" fillId="3" borderId="15" xfId="5" applyFont="1" applyFill="1" applyBorder="1" applyAlignment="1">
      <alignment horizontal="justify" vertical="center"/>
    </xf>
    <xf numFmtId="0" fontId="2" fillId="3" borderId="14" xfId="5" applyNumberFormat="1" applyFont="1" applyFill="1" applyBorder="1" applyAlignment="1">
      <alignment horizontal="justify" vertical="center"/>
    </xf>
    <xf numFmtId="0" fontId="2" fillId="3" borderId="15" xfId="5" applyNumberFormat="1" applyFont="1" applyFill="1" applyBorder="1" applyAlignment="1">
      <alignment horizontal="justify" vertical="top"/>
    </xf>
    <xf numFmtId="2" fontId="2" fillId="3" borderId="15" xfId="5" applyNumberFormat="1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left" vertical="top" wrapText="1"/>
    </xf>
    <xf numFmtId="1" fontId="2" fillId="3" borderId="15" xfId="5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justify" vertical="center"/>
    </xf>
    <xf numFmtId="0" fontId="2" fillId="3" borderId="18" xfId="0" applyFont="1" applyFill="1" applyBorder="1" applyAlignment="1">
      <alignment horizontal="left" vertical="center" wrapText="1"/>
    </xf>
    <xf numFmtId="0" fontId="12" fillId="3" borderId="0" xfId="6" applyFont="1" applyFill="1" applyAlignment="1">
      <alignment horizontal="left" vertical="center"/>
    </xf>
    <xf numFmtId="0" fontId="17" fillId="3" borderId="0" xfId="0" applyFont="1" applyFill="1" applyBorder="1" applyAlignment="1">
      <alignment vertical="center"/>
    </xf>
    <xf numFmtId="0" fontId="17" fillId="3" borderId="0" xfId="0" applyNumberFormat="1" applyFont="1" applyFill="1" applyBorder="1" applyAlignment="1">
      <alignment horizontal="left" vertical="center"/>
    </xf>
    <xf numFmtId="0" fontId="17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 applyAlignment="1">
      <alignment horizontal="left" vertical="center"/>
    </xf>
    <xf numFmtId="0" fontId="17" fillId="3" borderId="0" xfId="0" applyNumberFormat="1" applyFont="1" applyFill="1" applyAlignment="1">
      <alignment horizontal="left" vertical="center"/>
    </xf>
    <xf numFmtId="0" fontId="3" fillId="3" borderId="0" xfId="0" applyNumberFormat="1" applyFont="1" applyFill="1" applyAlignment="1">
      <alignment horizontal="center" vertical="center"/>
    </xf>
    <xf numFmtId="0" fontId="17" fillId="3" borderId="0" xfId="0" applyNumberFormat="1" applyFont="1" applyFill="1" applyAlignment="1">
      <alignment horizontal="center" vertical="center"/>
    </xf>
    <xf numFmtId="165" fontId="17" fillId="3" borderId="0" xfId="0" applyNumberFormat="1" applyFont="1" applyFill="1" applyAlignment="1">
      <alignment vertical="center"/>
    </xf>
    <xf numFmtId="0" fontId="17" fillId="3" borderId="0" xfId="0" applyNumberFormat="1" applyFont="1" applyFill="1" applyBorder="1" applyAlignment="1">
      <alignment horizontal="center" vertical="center"/>
    </xf>
    <xf numFmtId="2" fontId="17" fillId="3" borderId="0" xfId="0" applyNumberFormat="1" applyFont="1" applyFill="1" applyBorder="1" applyAlignment="1">
      <alignment horizontal="center" vertical="center"/>
    </xf>
    <xf numFmtId="4" fontId="17" fillId="3" borderId="0" xfId="0" applyNumberFormat="1" applyFont="1" applyFill="1" applyBorder="1" applyAlignment="1">
      <alignment horizontal="right" vertical="center"/>
    </xf>
    <xf numFmtId="0" fontId="18" fillId="3" borderId="0" xfId="7" applyFont="1" applyFill="1" applyBorder="1" applyAlignment="1">
      <alignment vertical="center"/>
    </xf>
    <xf numFmtId="0" fontId="4" fillId="3" borderId="0" xfId="6" applyFont="1" applyFill="1" applyAlignment="1">
      <alignment horizontal="center" vertical="center"/>
    </xf>
    <xf numFmtId="0" fontId="13" fillId="3" borderId="0" xfId="6" applyFont="1" applyFill="1" applyAlignment="1">
      <alignment horizontal="center" vertical="center"/>
    </xf>
    <xf numFmtId="0" fontId="12" fillId="3" borderId="0" xfId="7" applyFont="1" applyFill="1" applyBorder="1" applyAlignment="1">
      <alignment vertical="center"/>
    </xf>
    <xf numFmtId="0" fontId="12" fillId="3" borderId="0" xfId="0" applyNumberFormat="1" applyFont="1" applyFill="1" applyBorder="1" applyAlignment="1">
      <alignment horizontal="right" vertical="top"/>
    </xf>
    <xf numFmtId="0" fontId="12" fillId="3" borderId="0" xfId="6" applyFont="1" applyFill="1" applyAlignment="1">
      <alignment vertical="center"/>
    </xf>
    <xf numFmtId="0" fontId="12" fillId="3" borderId="2" xfId="0" applyFont="1" applyFill="1" applyBorder="1" applyAlignment="1">
      <alignment horizontal="left" vertical="top"/>
    </xf>
    <xf numFmtId="0" fontId="12" fillId="3" borderId="2" xfId="6" applyFont="1" applyFill="1" applyBorder="1" applyAlignment="1">
      <alignment vertical="center"/>
    </xf>
    <xf numFmtId="0" fontId="12" fillId="3" borderId="2" xfId="6" applyFont="1" applyFill="1" applyBorder="1" applyAlignment="1">
      <alignment horizontal="left" vertical="center"/>
    </xf>
    <xf numFmtId="0" fontId="12" fillId="3" borderId="2" xfId="7" applyFont="1" applyFill="1" applyBorder="1" applyAlignment="1">
      <alignment vertical="center"/>
    </xf>
    <xf numFmtId="0" fontId="12" fillId="3" borderId="0" xfId="0" applyFont="1" applyFill="1" applyBorder="1" applyAlignment="1">
      <alignment horizontal="left" vertical="top"/>
    </xf>
    <xf numFmtId="2" fontId="12" fillId="3" borderId="0" xfId="0" applyNumberFormat="1" applyFont="1" applyFill="1" applyBorder="1" applyAlignment="1">
      <alignment horizontal="center" vertical="center"/>
    </xf>
    <xf numFmtId="0" fontId="15" fillId="3" borderId="0" xfId="7" applyFont="1" applyFill="1" applyBorder="1" applyAlignment="1">
      <alignment vertical="center"/>
    </xf>
    <xf numFmtId="0" fontId="12" fillId="3" borderId="0" xfId="6" applyFont="1" applyFill="1" applyBorder="1" applyAlignment="1">
      <alignment vertical="center"/>
    </xf>
    <xf numFmtId="0" fontId="12" fillId="3" borderId="0" xfId="6" applyFont="1" applyFill="1" applyBorder="1" applyAlignment="1">
      <alignment horizontal="left" vertical="center"/>
    </xf>
    <xf numFmtId="0" fontId="12" fillId="3" borderId="0" xfId="7" applyFont="1" applyFill="1" applyAlignment="1">
      <alignment vertical="center"/>
    </xf>
    <xf numFmtId="49" fontId="12" fillId="3" borderId="0" xfId="7" applyNumberFormat="1" applyFont="1" applyFill="1" applyBorder="1" applyAlignment="1">
      <alignment horizontal="center" vertical="center"/>
    </xf>
    <xf numFmtId="49" fontId="12" fillId="3" borderId="0" xfId="7" applyNumberFormat="1" applyFont="1" applyFill="1" applyBorder="1" applyAlignment="1">
      <alignment horizontal="center" vertical="center" wrapText="1"/>
    </xf>
    <xf numFmtId="49" fontId="12" fillId="3" borderId="0" xfId="7" applyNumberFormat="1" applyFont="1" applyFill="1" applyBorder="1" applyAlignment="1">
      <alignment vertical="center"/>
    </xf>
    <xf numFmtId="49" fontId="12" fillId="3" borderId="0" xfId="7" applyNumberFormat="1" applyFont="1" applyFill="1" applyBorder="1" applyAlignment="1">
      <alignment horizontal="left" vertical="center"/>
    </xf>
    <xf numFmtId="1" fontId="12" fillId="3" borderId="0" xfId="7" applyNumberFormat="1" applyFont="1" applyFill="1" applyBorder="1" applyAlignment="1">
      <alignment horizontal="left" vertical="center" wrapText="1"/>
    </xf>
    <xf numFmtId="0" fontId="15" fillId="3" borderId="0" xfId="7" applyFont="1" applyFill="1" applyAlignment="1">
      <alignment vertical="center"/>
    </xf>
    <xf numFmtId="0" fontId="6" fillId="3" borderId="0" xfId="2" applyFont="1" applyFill="1" applyBorder="1"/>
    <xf numFmtId="0" fontId="6" fillId="3" borderId="0" xfId="2" applyFont="1" applyFill="1" applyBorder="1" applyAlignment="1">
      <alignment vertical="center"/>
    </xf>
    <xf numFmtId="0" fontId="6" fillId="3" borderId="0" xfId="2" applyFont="1" applyFill="1" applyBorder="1" applyAlignment="1">
      <alignment horizontal="center" vertical="center"/>
    </xf>
    <xf numFmtId="0" fontId="6" fillId="3" borderId="0" xfId="2" applyNumberFormat="1" applyFont="1" applyFill="1" applyBorder="1" applyAlignment="1">
      <alignment horizontal="right" vertical="top" wrapText="1"/>
    </xf>
    <xf numFmtId="2" fontId="6" fillId="3" borderId="0" xfId="2" applyNumberFormat="1" applyFont="1" applyFill="1" applyBorder="1"/>
    <xf numFmtId="0" fontId="6" fillId="3" borderId="0" xfId="2" applyFont="1" applyFill="1" applyBorder="1" applyAlignment="1">
      <alignment horizontal="right" vertical="top"/>
    </xf>
    <xf numFmtId="14" fontId="6" fillId="3" borderId="0" xfId="2" applyNumberFormat="1" applyFont="1" applyFill="1" applyAlignment="1"/>
    <xf numFmtId="0" fontId="6" fillId="3" borderId="0" xfId="0" applyFont="1" applyFill="1"/>
    <xf numFmtId="0" fontId="11" fillId="3" borderId="0" xfId="0" applyFont="1" applyFill="1" applyBorder="1" applyAlignment="1">
      <alignment horizontal="left" vertical="top"/>
    </xf>
    <xf numFmtId="0" fontId="11" fillId="3" borderId="0" xfId="0" applyFont="1" applyFill="1" applyBorder="1" applyAlignment="1">
      <alignment horizontal="left" vertical="top" wrapText="1"/>
    </xf>
    <xf numFmtId="0" fontId="6" fillId="3" borderId="0" xfId="2" applyFont="1" applyFill="1" applyAlignment="1">
      <alignment vertical="center"/>
    </xf>
    <xf numFmtId="2" fontId="6" fillId="3" borderId="0" xfId="2" applyNumberFormat="1" applyFont="1" applyFill="1" applyBorder="1" applyAlignment="1">
      <alignment horizontal="right" vertical="top"/>
    </xf>
    <xf numFmtId="2" fontId="11" fillId="3" borderId="0" xfId="2" applyNumberFormat="1" applyFont="1" applyFill="1" applyBorder="1" applyAlignment="1">
      <alignment horizontal="right"/>
    </xf>
    <xf numFmtId="0" fontId="11" fillId="3" borderId="0" xfId="2" applyFont="1" applyFill="1" applyAlignment="1">
      <alignment horizontal="right"/>
    </xf>
    <xf numFmtId="0" fontId="6" fillId="3" borderId="0" xfId="2" applyFont="1" applyFill="1"/>
    <xf numFmtId="0" fontId="6" fillId="3" borderId="0" xfId="0" applyFont="1" applyFill="1" applyBorder="1" applyAlignment="1">
      <alignment vertical="top"/>
    </xf>
    <xf numFmtId="0" fontId="6" fillId="3" borderId="0" xfId="0" applyFont="1" applyFill="1" applyBorder="1" applyAlignment="1">
      <alignment vertical="center" wrapText="1"/>
    </xf>
    <xf numFmtId="0" fontId="6" fillId="3" borderId="0" xfId="2" applyFont="1" applyFill="1" applyAlignment="1">
      <alignment horizontal="center" vertical="center"/>
    </xf>
    <xf numFmtId="0" fontId="6" fillId="3" borderId="0" xfId="3" applyFont="1" applyFill="1"/>
    <xf numFmtId="2" fontId="6" fillId="3" borderId="0" xfId="2" applyNumberFormat="1" applyFont="1" applyFill="1" applyBorder="1" applyAlignment="1">
      <alignment horizontal="right"/>
    </xf>
    <xf numFmtId="0" fontId="6" fillId="3" borderId="0" xfId="2" applyFont="1" applyFill="1" applyAlignment="1">
      <alignment horizontal="right" vertical="top"/>
    </xf>
    <xf numFmtId="0" fontId="6" fillId="3" borderId="0" xfId="2" applyFont="1" applyFill="1" applyAlignment="1">
      <alignment vertical="top"/>
    </xf>
    <xf numFmtId="0" fontId="6" fillId="3" borderId="0" xfId="0" applyFont="1" applyFill="1" applyBorder="1" applyAlignment="1"/>
    <xf numFmtId="0" fontId="6" fillId="3" borderId="0" xfId="2" applyFont="1" applyFill="1" applyBorder="1" applyAlignment="1">
      <alignment horizontal="right"/>
    </xf>
    <xf numFmtId="0" fontId="6" fillId="3" borderId="0" xfId="2" applyFont="1" applyFill="1" applyAlignment="1">
      <alignment horizontal="right"/>
    </xf>
    <xf numFmtId="0" fontId="6" fillId="3" borderId="0" xfId="0" applyFont="1" applyFill="1" applyBorder="1"/>
    <xf numFmtId="0" fontId="6" fillId="3" borderId="0" xfId="0" applyFont="1" applyFill="1" applyAlignment="1"/>
    <xf numFmtId="0" fontId="12" fillId="3" borderId="0" xfId="4" applyFont="1" applyFill="1" applyAlignment="1">
      <alignment horizontal="right" vertical="center"/>
    </xf>
    <xf numFmtId="0" fontId="12" fillId="3" borderId="0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6" applyNumberFormat="1" applyFont="1" applyFill="1" applyBorder="1" applyAlignment="1">
      <alignment horizontal="left" vertical="center"/>
    </xf>
    <xf numFmtId="0" fontId="2" fillId="3" borderId="15" xfId="6" applyFont="1" applyFill="1" applyBorder="1" applyAlignment="1">
      <alignment horizontal="justify" vertical="center"/>
    </xf>
    <xf numFmtId="0" fontId="2" fillId="3" borderId="15" xfId="6" applyNumberFormat="1" applyFont="1" applyFill="1" applyBorder="1" applyAlignment="1">
      <alignment horizontal="center" vertical="center"/>
    </xf>
    <xf numFmtId="0" fontId="2" fillId="3" borderId="15" xfId="6" applyNumberFormat="1" applyFont="1" applyFill="1" applyBorder="1" applyAlignment="1">
      <alignment horizontal="center"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0" fontId="2" fillId="3" borderId="14" xfId="6" applyNumberFormat="1" applyFont="1" applyFill="1" applyBorder="1" applyAlignment="1">
      <alignment horizontal="left" vertical="center"/>
    </xf>
    <xf numFmtId="0" fontId="2" fillId="3" borderId="15" xfId="6" applyNumberFormat="1" applyFont="1" applyFill="1" applyBorder="1" applyAlignment="1">
      <alignment horizontal="left" vertical="center" wrapText="1"/>
    </xf>
    <xf numFmtId="2" fontId="2" fillId="3" borderId="15" xfId="6" applyNumberFormat="1" applyFont="1" applyFill="1" applyBorder="1" applyAlignment="1">
      <alignment horizontal="right" vertical="center"/>
    </xf>
    <xf numFmtId="0" fontId="2" fillId="3" borderId="17" xfId="6" applyNumberFormat="1" applyFont="1" applyFill="1" applyBorder="1" applyAlignment="1">
      <alignment horizontal="center" vertical="center"/>
    </xf>
    <xf numFmtId="0" fontId="19" fillId="3" borderId="15" xfId="6" applyNumberFormat="1" applyFont="1" applyFill="1" applyBorder="1" applyAlignment="1">
      <alignment horizontal="center" vertical="center"/>
    </xf>
    <xf numFmtId="165" fontId="2" fillId="3" borderId="16" xfId="6" applyNumberFormat="1" applyFont="1" applyFill="1" applyBorder="1" applyAlignment="1">
      <alignment horizontal="center" vertical="center"/>
    </xf>
    <xf numFmtId="0" fontId="2" fillId="3" borderId="17" xfId="6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2" fontId="2" fillId="3" borderId="15" xfId="8" applyNumberFormat="1" applyFont="1" applyFill="1" applyBorder="1" applyAlignment="1">
      <alignment horizontal="center" vertical="center"/>
    </xf>
    <xf numFmtId="1" fontId="2" fillId="3" borderId="15" xfId="8" applyNumberFormat="1" applyFont="1" applyFill="1" applyBorder="1" applyAlignment="1">
      <alignment horizontal="center" vertical="center" wrapText="1"/>
    </xf>
    <xf numFmtId="1" fontId="2" fillId="3" borderId="15" xfId="8" applyNumberFormat="1" applyFont="1" applyFill="1" applyBorder="1" applyAlignment="1">
      <alignment horizontal="center" vertical="center"/>
    </xf>
    <xf numFmtId="0" fontId="20" fillId="3" borderId="15" xfId="6" applyNumberFormat="1" applyFont="1" applyFill="1" applyBorder="1" applyAlignment="1">
      <alignment horizontal="justify" vertical="center"/>
    </xf>
    <xf numFmtId="0" fontId="2" fillId="3" borderId="15" xfId="0" applyNumberFormat="1" applyFont="1" applyFill="1" applyBorder="1" applyAlignment="1">
      <alignment horizontal="center" vertical="center"/>
    </xf>
    <xf numFmtId="0" fontId="2" fillId="3" borderId="16" xfId="0" applyNumberFormat="1" applyFont="1" applyFill="1" applyBorder="1" applyAlignment="1">
      <alignment horizontal="center" vertical="center"/>
    </xf>
    <xf numFmtId="0" fontId="20" fillId="3" borderId="15" xfId="6" applyNumberFormat="1" applyFont="1" applyFill="1" applyBorder="1" applyAlignment="1">
      <alignment horizontal="left" vertical="top" wrapText="1"/>
    </xf>
    <xf numFmtId="0" fontId="2" fillId="3" borderId="15" xfId="6" applyNumberFormat="1" applyFont="1" applyFill="1" applyBorder="1" applyAlignment="1">
      <alignment horizontal="left" vertical="top" wrapText="1"/>
    </xf>
    <xf numFmtId="2" fontId="2" fillId="3" borderId="15" xfId="0" applyNumberFormat="1" applyFont="1" applyFill="1" applyBorder="1" applyAlignment="1">
      <alignment horizontal="center" vertical="center" wrapText="1"/>
    </xf>
    <xf numFmtId="1" fontId="2" fillId="3" borderId="15" xfId="0" applyNumberFormat="1" applyFont="1" applyFill="1" applyBorder="1" applyAlignment="1">
      <alignment horizontal="center" vertical="center" wrapText="1"/>
    </xf>
    <xf numFmtId="164" fontId="2" fillId="3" borderId="15" xfId="6" applyNumberFormat="1" applyFont="1" applyFill="1" applyBorder="1" applyAlignment="1">
      <alignment horizontal="right" vertical="center"/>
    </xf>
    <xf numFmtId="0" fontId="2" fillId="3" borderId="20" xfId="6" applyFont="1" applyFill="1" applyBorder="1" applyAlignment="1">
      <alignment horizontal="center" vertical="center"/>
    </xf>
    <xf numFmtId="2" fontId="2" fillId="3" borderId="16" xfId="6" applyNumberFormat="1" applyFont="1" applyFill="1" applyBorder="1" applyAlignment="1">
      <alignment horizontal="right" vertical="center"/>
    </xf>
    <xf numFmtId="0" fontId="2" fillId="3" borderId="1" xfId="6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2" xfId="6" applyNumberFormat="1" applyFont="1" applyFill="1" applyBorder="1" applyAlignment="1">
      <alignment horizontal="left" vertical="center"/>
    </xf>
    <xf numFmtId="0" fontId="2" fillId="3" borderId="22" xfId="6" applyNumberFormat="1" applyFont="1" applyFill="1" applyBorder="1" applyAlignment="1">
      <alignment horizontal="center" vertical="center"/>
    </xf>
    <xf numFmtId="165" fontId="2" fillId="3" borderId="23" xfId="6" applyNumberFormat="1" applyFont="1" applyFill="1" applyBorder="1" applyAlignment="1">
      <alignment horizontal="center" vertical="center"/>
    </xf>
    <xf numFmtId="0" fontId="2" fillId="3" borderId="24" xfId="6" applyNumberFormat="1" applyFont="1" applyFill="1" applyBorder="1" applyAlignment="1">
      <alignment horizontal="left" vertical="center"/>
    </xf>
    <xf numFmtId="0" fontId="16" fillId="3" borderId="22" xfId="0" applyFont="1" applyFill="1" applyBorder="1" applyAlignment="1">
      <alignment vertical="center"/>
    </xf>
    <xf numFmtId="0" fontId="2" fillId="3" borderId="22" xfId="6" applyNumberFormat="1" applyFont="1" applyFill="1" applyBorder="1" applyAlignment="1">
      <alignment horizontal="left" vertical="top" wrapText="1"/>
    </xf>
    <xf numFmtId="2" fontId="2" fillId="3" borderId="23" xfId="6" applyNumberFormat="1" applyFont="1" applyFill="1" applyBorder="1" applyAlignment="1">
      <alignment horizontal="right" vertical="center"/>
    </xf>
    <xf numFmtId="0" fontId="2" fillId="3" borderId="4" xfId="6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6" applyNumberFormat="1" applyFont="1" applyFill="1" applyBorder="1" applyAlignment="1">
      <alignment horizontal="left" vertical="center"/>
    </xf>
    <xf numFmtId="0" fontId="3" fillId="3" borderId="0" xfId="6" applyNumberFormat="1" applyFont="1" applyFill="1" applyBorder="1" applyAlignment="1">
      <alignment horizontal="center" vertical="center"/>
    </xf>
    <xf numFmtId="165" fontId="3" fillId="3" borderId="0" xfId="6" applyNumberFormat="1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0" fontId="3" fillId="3" borderId="0" xfId="6" applyNumberFormat="1" applyFont="1" applyFill="1" applyBorder="1" applyAlignment="1">
      <alignment horizontal="left" vertical="center" wrapText="1"/>
    </xf>
    <xf numFmtId="2" fontId="3" fillId="3" borderId="0" xfId="6" applyNumberFormat="1" applyFont="1" applyFill="1" applyBorder="1" applyAlignment="1">
      <alignment horizontal="right" vertical="center"/>
    </xf>
    <xf numFmtId="0" fontId="3" fillId="3" borderId="0" xfId="6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center" wrapText="1"/>
    </xf>
    <xf numFmtId="165" fontId="12" fillId="3" borderId="0" xfId="0" applyNumberFormat="1" applyFont="1" applyFill="1" applyBorder="1" applyAlignment="1">
      <alignment horizontal="center" vertical="center" wrapText="1"/>
    </xf>
    <xf numFmtId="0" fontId="12" fillId="3" borderId="0" xfId="0" applyNumberFormat="1" applyFont="1" applyFill="1" applyBorder="1" applyAlignment="1">
      <alignment horizontal="left" vertical="center"/>
    </xf>
    <xf numFmtId="0" fontId="22" fillId="3" borderId="0" xfId="0" applyFont="1" applyFill="1" applyBorder="1" applyAlignment="1">
      <alignment vertical="center"/>
    </xf>
    <xf numFmtId="0" fontId="12" fillId="3" borderId="0" xfId="0" applyNumberFormat="1" applyFont="1" applyFill="1" applyBorder="1" applyAlignment="1">
      <alignment horizontal="left" vertical="center" wrapText="1"/>
    </xf>
    <xf numFmtId="0" fontId="12" fillId="3" borderId="0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0" xfId="0" applyNumberFormat="1" applyFont="1" applyFill="1" applyAlignment="1">
      <alignment horizontal="right" vertical="center"/>
    </xf>
    <xf numFmtId="49" fontId="12" fillId="3" borderId="0" xfId="0" applyNumberFormat="1" applyFont="1" applyFill="1" applyAlignment="1">
      <alignment horizontal="left" vertical="center"/>
    </xf>
    <xf numFmtId="0" fontId="12" fillId="3" borderId="0" xfId="0" applyNumberFormat="1" applyFont="1" applyFill="1" applyAlignment="1">
      <alignment horizontal="left" vertical="center"/>
    </xf>
    <xf numFmtId="0" fontId="12" fillId="3" borderId="0" xfId="0" applyNumberFormat="1" applyFont="1" applyFill="1" applyAlignment="1">
      <alignment horizontal="center" vertical="center"/>
    </xf>
    <xf numFmtId="165" fontId="12" fillId="3" borderId="0" xfId="0" applyNumberFormat="1" applyFont="1" applyFill="1" applyAlignment="1">
      <alignment vertical="center"/>
    </xf>
    <xf numFmtId="4" fontId="12" fillId="3" borderId="0" xfId="0" applyNumberFormat="1" applyFont="1" applyFill="1" applyBorder="1" applyAlignment="1">
      <alignment horizontal="right" vertical="center"/>
    </xf>
    <xf numFmtId="0" fontId="23" fillId="3" borderId="2" xfId="7" applyFont="1" applyFill="1" applyBorder="1" applyAlignment="1">
      <alignment vertical="center"/>
    </xf>
    <xf numFmtId="0" fontId="3" fillId="3" borderId="0" xfId="7" applyFont="1" applyFill="1" applyBorder="1" applyAlignment="1">
      <alignment vertical="center"/>
    </xf>
    <xf numFmtId="49" fontId="3" fillId="3" borderId="0" xfId="7" applyNumberFormat="1" applyFont="1" applyFill="1" applyBorder="1" applyAlignment="1">
      <alignment horizontal="center" vertical="center"/>
    </xf>
    <xf numFmtId="49" fontId="3" fillId="3" borderId="0" xfId="7" applyNumberFormat="1" applyFont="1" applyFill="1" applyBorder="1" applyAlignment="1">
      <alignment horizontal="center" vertical="center" wrapText="1"/>
    </xf>
    <xf numFmtId="49" fontId="3" fillId="3" borderId="0" xfId="7" applyNumberFormat="1" applyFont="1" applyFill="1" applyBorder="1" applyAlignment="1">
      <alignment vertical="center"/>
    </xf>
    <xf numFmtId="49" fontId="3" fillId="3" borderId="0" xfId="7" applyNumberFormat="1" applyFont="1" applyFill="1" applyBorder="1" applyAlignment="1">
      <alignment horizontal="left" vertical="center"/>
    </xf>
    <xf numFmtId="1" fontId="3" fillId="3" borderId="0" xfId="7" applyNumberFormat="1" applyFont="1" applyFill="1" applyBorder="1" applyAlignment="1">
      <alignment horizontal="left" vertical="center" wrapText="1"/>
    </xf>
    <xf numFmtId="0" fontId="18" fillId="3" borderId="0" xfId="7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top"/>
    </xf>
    <xf numFmtId="0" fontId="2" fillId="3" borderId="0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top" wrapText="1"/>
    </xf>
    <xf numFmtId="0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3" borderId="0" xfId="0" applyNumberFormat="1" applyFont="1" applyFill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top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0" borderId="0" xfId="0" applyNumberFormat="1" applyFont="1" applyBorder="1" applyAlignment="1">
      <alignment horizontal="center" vertical="center" wrapText="1"/>
    </xf>
    <xf numFmtId="0" fontId="2" fillId="3" borderId="0" xfId="0" applyFont="1" applyFill="1" applyAlignment="1">
      <alignment vertical="top" wrapText="1"/>
    </xf>
    <xf numFmtId="49" fontId="24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left" vertical="center" wrapText="1"/>
    </xf>
    <xf numFmtId="2" fontId="12" fillId="3" borderId="1" xfId="0" applyNumberFormat="1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/>
    </xf>
    <xf numFmtId="0" fontId="2" fillId="0" borderId="27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9" applyNumberFormat="1" applyFont="1" applyBorder="1" applyAlignment="1">
      <alignment horizontal="left" vertical="center" wrapText="1"/>
    </xf>
    <xf numFmtId="166" fontId="2" fillId="0" borderId="1" xfId="10" applyNumberFormat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49" fontId="2" fillId="3" borderId="1" xfId="9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166" fontId="26" fillId="3" borderId="1" xfId="1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27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top" wrapText="1"/>
    </xf>
    <xf numFmtId="49" fontId="27" fillId="3" borderId="0" xfId="3" applyNumberFormat="1" applyFont="1" applyFill="1"/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49" fontId="11" fillId="3" borderId="0" xfId="3" applyNumberFormat="1" applyFont="1" applyFill="1" applyAlignment="1">
      <alignment vertical="top"/>
    </xf>
    <xf numFmtId="49" fontId="28" fillId="3" borderId="0" xfId="3" applyNumberFormat="1" applyFont="1" applyFill="1" applyAlignment="1">
      <alignment vertical="top"/>
    </xf>
    <xf numFmtId="49" fontId="6" fillId="3" borderId="0" xfId="3" applyNumberFormat="1" applyFont="1" applyFill="1"/>
    <xf numFmtId="49" fontId="11" fillId="3" borderId="0" xfId="3" applyNumberFormat="1" applyFont="1" applyFill="1" applyAlignment="1">
      <alignment horizontal="right" vertical="top"/>
    </xf>
    <xf numFmtId="49" fontId="27" fillId="3" borderId="0" xfId="3" applyNumberFormat="1" applyFont="1" applyFill="1" applyAlignment="1">
      <alignment vertical="top" wrapText="1"/>
    </xf>
    <xf numFmtId="49" fontId="6" fillId="3" borderId="0" xfId="3" applyNumberFormat="1" applyFont="1" applyFill="1" applyAlignment="1">
      <alignment horizontal="right"/>
    </xf>
    <xf numFmtId="49" fontId="6" fillId="3" borderId="0" xfId="3" applyNumberFormat="1" applyFont="1" applyFill="1" applyAlignment="1">
      <alignment wrapText="1"/>
    </xf>
    <xf numFmtId="49" fontId="7" fillId="3" borderId="0" xfId="3" applyNumberFormat="1" applyFont="1" applyFill="1"/>
    <xf numFmtId="49" fontId="2" fillId="3" borderId="0" xfId="3" applyNumberFormat="1" applyFont="1" applyFill="1" applyAlignment="1">
      <alignment vertical="top"/>
    </xf>
    <xf numFmtId="49" fontId="2" fillId="3" borderId="0" xfId="3" applyNumberFormat="1" applyFont="1" applyFill="1"/>
    <xf numFmtId="49" fontId="7" fillId="3" borderId="0" xfId="3" applyNumberFormat="1" applyFont="1" applyFill="1" applyAlignment="1">
      <alignment horizontal="right"/>
    </xf>
    <xf numFmtId="0" fontId="12" fillId="3" borderId="0" xfId="2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center" vertical="top"/>
    </xf>
    <xf numFmtId="0" fontId="12" fillId="3" borderId="0" xfId="0" applyFont="1" applyFill="1" applyBorder="1" applyAlignment="1">
      <alignment vertical="top"/>
    </xf>
    <xf numFmtId="0" fontId="7" fillId="3" borderId="0" xfId="0" applyFont="1" applyFill="1" applyAlignment="1"/>
    <xf numFmtId="0" fontId="12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12" fillId="3" borderId="0" xfId="0" applyFont="1" applyFill="1" applyAlignment="1">
      <alignment horizontal="center"/>
    </xf>
    <xf numFmtId="0" fontId="23" fillId="3" borderId="0" xfId="0" applyFont="1" applyFill="1" applyAlignment="1"/>
    <xf numFmtId="0" fontId="12" fillId="3" borderId="0" xfId="0" applyFont="1" applyFill="1" applyAlignment="1"/>
    <xf numFmtId="0" fontId="12" fillId="3" borderId="0" xfId="0" applyFont="1" applyFill="1" applyAlignment="1">
      <alignment horizontal="left"/>
    </xf>
    <xf numFmtId="0" fontId="30" fillId="3" borderId="1" xfId="0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1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2" fillId="3" borderId="1" xfId="1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NumberFormat="1" applyFont="1" applyFill="1" applyBorder="1" applyAlignment="1">
      <alignment horizontal="center" vertical="center"/>
    </xf>
    <xf numFmtId="0" fontId="2" fillId="3" borderId="3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3" borderId="4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NumberFormat="1" applyFont="1" applyFill="1" applyAlignment="1">
      <alignment horizontal="left" wrapText="1"/>
    </xf>
    <xf numFmtId="0" fontId="2" fillId="0" borderId="4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/>
    </xf>
    <xf numFmtId="0" fontId="12" fillId="3" borderId="8" xfId="0" applyNumberFormat="1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center"/>
    </xf>
    <xf numFmtId="49" fontId="11" fillId="3" borderId="0" xfId="3" applyNumberFormat="1" applyFont="1" applyFill="1" applyAlignment="1">
      <alignment horizontal="left" vertical="top"/>
    </xf>
    <xf numFmtId="49" fontId="6" fillId="3" borderId="0" xfId="3" applyNumberFormat="1" applyFont="1" applyFill="1" applyAlignment="1">
      <alignment horizontal="left" vertical="top"/>
    </xf>
    <xf numFmtId="49" fontId="6" fillId="3" borderId="0" xfId="3" applyNumberFormat="1" applyFont="1" applyFill="1" applyAlignment="1">
      <alignment horizontal="left" vertical="top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 vertical="top" wrapText="1"/>
    </xf>
    <xf numFmtId="0" fontId="30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left" vertical="center"/>
    </xf>
    <xf numFmtId="0" fontId="3" fillId="3" borderId="8" xfId="0" applyNumberFormat="1" applyFont="1" applyFill="1" applyBorder="1" applyAlignment="1">
      <alignment horizontal="left" vertical="center"/>
    </xf>
    <xf numFmtId="0" fontId="3" fillId="3" borderId="3" xfId="0" applyNumberFormat="1" applyFont="1" applyFill="1" applyBorder="1" applyAlignment="1">
      <alignment horizontal="left" vertical="center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/>
    </xf>
    <xf numFmtId="0" fontId="8" fillId="3" borderId="10" xfId="4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8" fillId="3" borderId="4" xfId="4" applyFont="1" applyFill="1" applyBorder="1" applyAlignment="1">
      <alignment horizontal="justify" vertical="center"/>
    </xf>
    <xf numFmtId="0" fontId="8" fillId="3" borderId="3" xfId="4" applyFont="1" applyFill="1" applyBorder="1" applyAlignment="1">
      <alignment horizontal="justify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0" fontId="0" fillId="3" borderId="3" xfId="0" applyFill="1" applyBorder="1"/>
    <xf numFmtId="0" fontId="8" fillId="3" borderId="5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/>
    </xf>
    <xf numFmtId="0" fontId="8" fillId="3" borderId="5" xfId="5" applyFont="1" applyFill="1" applyBorder="1" applyAlignment="1">
      <alignment horizontal="justify" vertical="center"/>
    </xf>
    <xf numFmtId="0" fontId="8" fillId="3" borderId="7" xfId="5" applyFont="1" applyFill="1" applyBorder="1" applyAlignment="1">
      <alignment horizontal="justify" vertical="center"/>
    </xf>
    <xf numFmtId="1" fontId="2" fillId="3" borderId="16" xfId="0" applyNumberFormat="1" applyFont="1" applyFill="1" applyBorder="1" applyAlignment="1">
      <alignment horizontal="left" vertical="center" wrapText="1"/>
    </xf>
    <xf numFmtId="1" fontId="2" fillId="3" borderId="18" xfId="0" applyNumberFormat="1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</cellXfs>
  <cellStyles count="12">
    <cellStyle name="ВедРесурсов" xfId="11" xr:uid="{00000000-0005-0000-0000-000000000000}"/>
    <cellStyle name="Обычный" xfId="0" builtinId="0"/>
    <cellStyle name="Обычный 2" xfId="1" xr:uid="{00000000-0005-0000-0000-000002000000}"/>
    <cellStyle name="Обычный 2_ДВ Кап рем изоляции котлов 2,4,9" xfId="6" xr:uid="{00000000-0005-0000-0000-000003000000}"/>
    <cellStyle name="Обычный 2_ДВ Кап рем изоляции котлов 3,6,8" xfId="4" xr:uid="{00000000-0005-0000-0000-000004000000}"/>
    <cellStyle name="Обычный 2_ДВ Кап рем обмуровки котлов 3,6,8" xfId="5" xr:uid="{00000000-0005-0000-0000-000005000000}"/>
    <cellStyle name="Обычный 25" xfId="9" xr:uid="{00000000-0005-0000-0000-000006000000}"/>
    <cellStyle name="Обычный 4" xfId="2" xr:uid="{00000000-0005-0000-0000-000007000000}"/>
    <cellStyle name="Обычный 5" xfId="3" xr:uid="{00000000-0005-0000-0000-000008000000}"/>
    <cellStyle name="Обычный_tDataGraf1" xfId="10" xr:uid="{00000000-0005-0000-0000-000009000000}"/>
    <cellStyle name="Обычный_Смета №2 кап. рем. к-а№2 2005г(изол)" xfId="8" xr:uid="{00000000-0005-0000-0000-00000A000000}"/>
    <cellStyle name="Обычный_Смета №3 т-и_k.a.5 ТЭЦ-9 2005(т-из)" xfId="7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0"/>
  <sheetViews>
    <sheetView tabSelected="1" view="pageBreakPreview" topLeftCell="A143" zoomScaleSheetLayoutView="100" workbookViewId="0">
      <selection activeCell="J154" sqref="J154"/>
    </sheetView>
  </sheetViews>
  <sheetFormatPr defaultRowHeight="12.75" x14ac:dyDescent="0.2"/>
  <cols>
    <col min="1" max="1" width="4.5703125" style="3" customWidth="1"/>
    <col min="2" max="2" width="36.85546875" style="16" customWidth="1"/>
    <col min="3" max="3" width="6.28515625" style="3" customWidth="1"/>
    <col min="4" max="4" width="6.5703125" style="4" customWidth="1"/>
    <col min="5" max="5" width="33.85546875" style="5" customWidth="1"/>
    <col min="6" max="6" width="6.5703125" style="6" customWidth="1"/>
    <col min="7" max="7" width="6.28515625" style="2" customWidth="1"/>
    <col min="8" max="8" width="7.5703125" style="2" customWidth="1"/>
    <col min="9" max="9" width="34.28515625" style="2" customWidth="1"/>
    <col min="10" max="10" width="7.7109375" style="2" customWidth="1"/>
    <col min="11" max="11" width="10.140625" style="2" customWidth="1"/>
    <col min="12" max="12" width="10.42578125" style="2" customWidth="1"/>
    <col min="13" max="16384" width="9.140625" style="2"/>
  </cols>
  <sheetData>
    <row r="1" spans="1:12" x14ac:dyDescent="0.2">
      <c r="A1" s="438" t="s">
        <v>21</v>
      </c>
      <c r="B1" s="438"/>
      <c r="C1" s="438"/>
      <c r="D1" s="2"/>
      <c r="E1" s="2"/>
      <c r="F1" s="2"/>
      <c r="G1" s="2" t="s">
        <v>13</v>
      </c>
      <c r="H1" s="10"/>
      <c r="I1" s="436" t="s">
        <v>14</v>
      </c>
      <c r="J1" s="436"/>
      <c r="K1" s="436"/>
      <c r="L1" s="266"/>
    </row>
    <row r="2" spans="1:12" ht="15.75" customHeight="1" x14ac:dyDescent="0.2">
      <c r="A2" s="267"/>
      <c r="B2" s="268"/>
      <c r="C2" s="269"/>
      <c r="D2" s="269"/>
      <c r="E2" s="269"/>
      <c r="F2" s="2"/>
      <c r="H2" s="9"/>
      <c r="I2" s="270"/>
      <c r="J2" s="270"/>
      <c r="K2" s="270"/>
      <c r="L2" s="270"/>
    </row>
    <row r="3" spans="1:12" x14ac:dyDescent="0.2">
      <c r="A3" s="267"/>
      <c r="C3" s="267"/>
      <c r="D3" s="2"/>
      <c r="E3" s="2"/>
      <c r="F3" s="2"/>
      <c r="H3" s="271"/>
      <c r="I3" s="272"/>
      <c r="J3" s="273"/>
      <c r="K3" s="273"/>
      <c r="L3" s="273" t="s">
        <v>47</v>
      </c>
    </row>
    <row r="4" spans="1:12" ht="24" customHeight="1" x14ac:dyDescent="0.2">
      <c r="A4" s="430"/>
      <c r="B4" s="430"/>
      <c r="C4" s="430"/>
      <c r="D4" s="1"/>
      <c r="E4" s="2"/>
      <c r="F4" s="2"/>
      <c r="H4" s="8"/>
      <c r="I4" s="270"/>
      <c r="J4" s="273"/>
      <c r="K4" s="273"/>
      <c r="L4" s="273" t="s">
        <v>15</v>
      </c>
    </row>
    <row r="5" spans="1:12" ht="15.6" customHeight="1" x14ac:dyDescent="0.2">
      <c r="A5" s="439"/>
      <c r="B5" s="439"/>
      <c r="C5" s="439"/>
      <c r="D5" s="439"/>
      <c r="E5" s="9"/>
      <c r="F5" s="9"/>
      <c r="G5" s="9"/>
      <c r="H5" s="9"/>
      <c r="I5" s="270"/>
      <c r="J5" s="274"/>
      <c r="K5" s="274"/>
      <c r="L5" s="274" t="s">
        <v>48</v>
      </c>
    </row>
    <row r="6" spans="1:12" ht="21.75" customHeight="1" x14ac:dyDescent="0.2">
      <c r="A6" s="439"/>
      <c r="B6" s="439"/>
      <c r="C6" s="439"/>
      <c r="D6" s="439"/>
      <c r="E6" s="439"/>
      <c r="F6" s="439"/>
      <c r="G6" s="270"/>
      <c r="H6" s="270"/>
      <c r="I6" s="270"/>
      <c r="J6" s="475" t="s">
        <v>49</v>
      </c>
      <c r="K6" s="475"/>
      <c r="L6" s="475"/>
    </row>
    <row r="7" spans="1:12" x14ac:dyDescent="0.2">
      <c r="A7" s="341"/>
      <c r="B7" s="15"/>
      <c r="C7" s="8"/>
      <c r="D7" s="1"/>
      <c r="E7" s="9"/>
      <c r="F7" s="9"/>
      <c r="G7" s="10"/>
      <c r="H7" s="10"/>
      <c r="I7" s="437"/>
      <c r="J7" s="437"/>
      <c r="K7" s="437"/>
      <c r="L7" s="437"/>
    </row>
    <row r="8" spans="1:12" x14ac:dyDescent="0.2">
      <c r="A8" s="429" t="s">
        <v>1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</row>
    <row r="9" spans="1:12" ht="21" customHeight="1" x14ac:dyDescent="0.2">
      <c r="A9" s="429" t="s">
        <v>223</v>
      </c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</row>
    <row r="10" spans="1:12" ht="15.75" customHeight="1" x14ac:dyDescent="0.2">
      <c r="B10" s="430" t="s">
        <v>31</v>
      </c>
      <c r="C10" s="430"/>
      <c r="D10" s="430"/>
      <c r="E10" s="430"/>
    </row>
    <row r="11" spans="1:12" x14ac:dyDescent="0.2">
      <c r="A11" s="434" t="s">
        <v>2</v>
      </c>
      <c r="B11" s="431" t="s">
        <v>3</v>
      </c>
      <c r="C11" s="440" t="s">
        <v>4</v>
      </c>
      <c r="D11" s="440" t="s">
        <v>5</v>
      </c>
      <c r="E11" s="440" t="s">
        <v>6</v>
      </c>
      <c r="F11" s="440"/>
      <c r="G11" s="440"/>
      <c r="H11" s="440"/>
      <c r="I11" s="435" t="s">
        <v>7</v>
      </c>
      <c r="J11" s="435"/>
      <c r="K11" s="435"/>
      <c r="L11" s="435"/>
    </row>
    <row r="12" spans="1:12" x14ac:dyDescent="0.2">
      <c r="A12" s="434"/>
      <c r="B12" s="432"/>
      <c r="C12" s="440"/>
      <c r="D12" s="440"/>
      <c r="E12" s="440" t="s">
        <v>3</v>
      </c>
      <c r="F12" s="440" t="s">
        <v>8</v>
      </c>
      <c r="G12" s="440" t="s">
        <v>9</v>
      </c>
      <c r="H12" s="440" t="s">
        <v>10</v>
      </c>
      <c r="I12" s="435" t="s">
        <v>3</v>
      </c>
      <c r="J12" s="435" t="s">
        <v>4</v>
      </c>
      <c r="K12" s="435" t="s">
        <v>9</v>
      </c>
      <c r="L12" s="435" t="s">
        <v>11</v>
      </c>
    </row>
    <row r="13" spans="1:12" ht="21.75" customHeight="1" x14ac:dyDescent="0.2">
      <c r="A13" s="434"/>
      <c r="B13" s="433"/>
      <c r="C13" s="440"/>
      <c r="D13" s="440"/>
      <c r="E13" s="440"/>
      <c r="F13" s="440"/>
      <c r="G13" s="440"/>
      <c r="H13" s="440"/>
      <c r="I13" s="435"/>
      <c r="J13" s="435"/>
      <c r="K13" s="435"/>
      <c r="L13" s="435"/>
    </row>
    <row r="14" spans="1:12" x14ac:dyDescent="0.2">
      <c r="A14" s="342">
        <v>1</v>
      </c>
      <c r="B14" s="275">
        <v>2</v>
      </c>
      <c r="C14" s="276">
        <v>3</v>
      </c>
      <c r="D14" s="276">
        <v>4</v>
      </c>
      <c r="E14" s="276">
        <v>5</v>
      </c>
      <c r="F14" s="276">
        <v>6</v>
      </c>
      <c r="G14" s="276">
        <v>7</v>
      </c>
      <c r="H14" s="276">
        <v>8</v>
      </c>
      <c r="I14" s="276">
        <v>9</v>
      </c>
      <c r="J14" s="276">
        <v>10</v>
      </c>
      <c r="K14" s="276">
        <v>11</v>
      </c>
      <c r="L14" s="276">
        <v>12</v>
      </c>
    </row>
    <row r="15" spans="1:12" ht="13.5" customHeight="1" x14ac:dyDescent="0.2">
      <c r="A15" s="407" t="s">
        <v>229</v>
      </c>
      <c r="B15" s="408"/>
      <c r="C15" s="408"/>
      <c r="D15" s="408"/>
      <c r="E15" s="408"/>
      <c r="F15" s="408"/>
      <c r="G15" s="408"/>
      <c r="H15" s="408"/>
      <c r="I15" s="408"/>
      <c r="J15" s="408"/>
      <c r="K15" s="408"/>
      <c r="L15" s="409"/>
    </row>
    <row r="16" spans="1:12" ht="24" customHeight="1" x14ac:dyDescent="0.2">
      <c r="A16" s="445">
        <v>1</v>
      </c>
      <c r="B16" s="443" t="s">
        <v>233</v>
      </c>
      <c r="C16" s="447" t="s">
        <v>16</v>
      </c>
      <c r="D16" s="449">
        <v>3.6850000000000001</v>
      </c>
      <c r="E16" s="12" t="s">
        <v>12</v>
      </c>
      <c r="F16" s="263" t="s">
        <v>29</v>
      </c>
      <c r="G16" s="263" t="s">
        <v>30</v>
      </c>
      <c r="H16" s="263" t="s">
        <v>18</v>
      </c>
      <c r="I16" s="12" t="s">
        <v>24</v>
      </c>
      <c r="J16" s="263" t="s">
        <v>26</v>
      </c>
      <c r="K16" s="263" t="s">
        <v>27</v>
      </c>
      <c r="L16" s="406" t="s">
        <v>28</v>
      </c>
    </row>
    <row r="17" spans="1:12" ht="16.5" customHeight="1" x14ac:dyDescent="0.2">
      <c r="A17" s="446"/>
      <c r="B17" s="444"/>
      <c r="C17" s="448"/>
      <c r="D17" s="450"/>
      <c r="E17" s="263"/>
      <c r="F17" s="263"/>
      <c r="G17" s="277"/>
      <c r="H17" s="263"/>
      <c r="I17" s="12" t="s">
        <v>25</v>
      </c>
      <c r="J17" s="263" t="s">
        <v>17</v>
      </c>
      <c r="K17" s="263">
        <v>0.1</v>
      </c>
      <c r="L17" s="314" t="s">
        <v>28</v>
      </c>
    </row>
    <row r="18" spans="1:12" ht="31.5" customHeight="1" x14ac:dyDescent="0.2">
      <c r="A18" s="445">
        <v>2</v>
      </c>
      <c r="B18" s="443" t="s">
        <v>234</v>
      </c>
      <c r="C18" s="447" t="s">
        <v>0</v>
      </c>
      <c r="D18" s="449">
        <v>2</v>
      </c>
      <c r="E18" s="12" t="s">
        <v>37</v>
      </c>
      <c r="F18" s="13" t="s">
        <v>36</v>
      </c>
      <c r="G18" s="13">
        <v>2</v>
      </c>
      <c r="H18" s="278" t="s">
        <v>18</v>
      </c>
      <c r="I18" s="12" t="s">
        <v>24</v>
      </c>
      <c r="J18" s="263" t="s">
        <v>26</v>
      </c>
      <c r="K18" s="263" t="s">
        <v>27</v>
      </c>
      <c r="L18" s="455" t="s">
        <v>32</v>
      </c>
    </row>
    <row r="19" spans="1:12" ht="20.25" customHeight="1" x14ac:dyDescent="0.2">
      <c r="A19" s="452"/>
      <c r="B19" s="451"/>
      <c r="C19" s="453"/>
      <c r="D19" s="454"/>
      <c r="E19" s="263"/>
      <c r="F19" s="263"/>
      <c r="G19" s="263"/>
      <c r="H19" s="263"/>
      <c r="I19" s="12" t="s">
        <v>25</v>
      </c>
      <c r="J19" s="263" t="s">
        <v>17</v>
      </c>
      <c r="K19" s="263">
        <v>0.1</v>
      </c>
      <c r="L19" s="456"/>
    </row>
    <row r="20" spans="1:12" ht="71.25" customHeight="1" x14ac:dyDescent="0.2">
      <c r="A20" s="340">
        <v>8</v>
      </c>
      <c r="B20" s="14" t="s">
        <v>235</v>
      </c>
      <c r="C20" s="279" t="s">
        <v>0</v>
      </c>
      <c r="D20" s="280">
        <v>2</v>
      </c>
      <c r="E20" s="13" t="s">
        <v>35</v>
      </c>
      <c r="F20" s="13" t="s">
        <v>36</v>
      </c>
      <c r="G20" s="13">
        <v>2</v>
      </c>
      <c r="H20" s="13" t="s">
        <v>18</v>
      </c>
      <c r="I20" s="263"/>
      <c r="J20" s="281"/>
      <c r="K20" s="281"/>
      <c r="L20" s="263"/>
    </row>
    <row r="21" spans="1:12" s="1" customFormat="1" ht="48.75" customHeight="1" x14ac:dyDescent="0.2">
      <c r="A21" s="356">
        <v>11</v>
      </c>
      <c r="B21" s="355" t="s">
        <v>236</v>
      </c>
      <c r="C21" s="357" t="s">
        <v>0</v>
      </c>
      <c r="D21" s="358">
        <v>2</v>
      </c>
      <c r="E21" s="265" t="s">
        <v>19</v>
      </c>
      <c r="F21" s="13" t="s">
        <v>17</v>
      </c>
      <c r="G21" s="13">
        <v>1.9E-2</v>
      </c>
      <c r="H21" s="13" t="s">
        <v>38</v>
      </c>
      <c r="I21" s="265"/>
      <c r="J21" s="13"/>
      <c r="K21" s="13"/>
      <c r="L21" s="13"/>
    </row>
    <row r="22" spans="1:12" s="1" customFormat="1" ht="17.25" customHeight="1" x14ac:dyDescent="0.2">
      <c r="A22" s="468">
        <v>12</v>
      </c>
      <c r="B22" s="467" t="s">
        <v>237</v>
      </c>
      <c r="C22" s="469" t="s">
        <v>16</v>
      </c>
      <c r="D22" s="470">
        <v>0.63</v>
      </c>
      <c r="E22" s="12" t="s">
        <v>20</v>
      </c>
      <c r="F22" s="263" t="s">
        <v>17</v>
      </c>
      <c r="G22" s="282">
        <v>0.63</v>
      </c>
      <c r="H22" s="277" t="s">
        <v>38</v>
      </c>
      <c r="I22" s="12" t="s">
        <v>24</v>
      </c>
      <c r="J22" s="263" t="s">
        <v>26</v>
      </c>
      <c r="K22" s="263">
        <v>20</v>
      </c>
      <c r="L22" s="455" t="s">
        <v>22</v>
      </c>
    </row>
    <row r="23" spans="1:12" s="1" customFormat="1" ht="14.25" customHeight="1" x14ac:dyDescent="0.2">
      <c r="A23" s="468"/>
      <c r="B23" s="467"/>
      <c r="C23" s="469"/>
      <c r="D23" s="470"/>
      <c r="E23" s="263"/>
      <c r="F23" s="263"/>
      <c r="G23" s="282"/>
      <c r="H23" s="277"/>
      <c r="I23" s="12" t="s">
        <v>25</v>
      </c>
      <c r="J23" s="263" t="s">
        <v>17</v>
      </c>
      <c r="K23" s="263">
        <v>0.04</v>
      </c>
      <c r="L23" s="466"/>
    </row>
    <row r="24" spans="1:12" s="1" customFormat="1" ht="34.5" customHeight="1" x14ac:dyDescent="0.2">
      <c r="A24" s="445">
        <v>14</v>
      </c>
      <c r="B24" s="443" t="s">
        <v>238</v>
      </c>
      <c r="C24" s="447" t="s">
        <v>0</v>
      </c>
      <c r="D24" s="449">
        <v>3</v>
      </c>
      <c r="E24" s="265" t="s">
        <v>40</v>
      </c>
      <c r="F24" s="283" t="s">
        <v>36</v>
      </c>
      <c r="G24" s="283">
        <v>3</v>
      </c>
      <c r="H24" s="13" t="s">
        <v>18</v>
      </c>
      <c r="I24" s="265" t="s">
        <v>24</v>
      </c>
      <c r="J24" s="13" t="s">
        <v>26</v>
      </c>
      <c r="K24" s="13">
        <v>20</v>
      </c>
      <c r="L24" s="455" t="s">
        <v>22</v>
      </c>
    </row>
    <row r="25" spans="1:12" s="1" customFormat="1" ht="22.5" customHeight="1" x14ac:dyDescent="0.2">
      <c r="A25" s="452"/>
      <c r="B25" s="451"/>
      <c r="C25" s="453"/>
      <c r="D25" s="454"/>
      <c r="E25" s="265"/>
      <c r="F25" s="283"/>
      <c r="G25" s="283"/>
      <c r="H25" s="13"/>
      <c r="I25" s="265" t="s">
        <v>25</v>
      </c>
      <c r="J25" s="13" t="s">
        <v>17</v>
      </c>
      <c r="K25" s="13">
        <v>0.04</v>
      </c>
      <c r="L25" s="456"/>
    </row>
    <row r="26" spans="1:12" s="1" customFormat="1" ht="40.5" customHeight="1" x14ac:dyDescent="0.2">
      <c r="A26" s="284">
        <v>17</v>
      </c>
      <c r="B26" s="14" t="s">
        <v>224</v>
      </c>
      <c r="C26" s="285" t="s">
        <v>41</v>
      </c>
      <c r="D26" s="286">
        <v>4</v>
      </c>
      <c r="E26" s="287" t="s">
        <v>42</v>
      </c>
      <c r="F26" s="288" t="s">
        <v>36</v>
      </c>
      <c r="G26" s="288">
        <v>4</v>
      </c>
      <c r="H26" s="288" t="s">
        <v>38</v>
      </c>
      <c r="I26" s="287"/>
      <c r="J26" s="288"/>
      <c r="K26" s="288"/>
      <c r="L26" s="288"/>
    </row>
    <row r="27" spans="1:12" s="1" customFormat="1" ht="39.75" customHeight="1" x14ac:dyDescent="0.2">
      <c r="A27" s="445">
        <v>18</v>
      </c>
      <c r="B27" s="423" t="s">
        <v>239</v>
      </c>
      <c r="C27" s="447" t="s">
        <v>0</v>
      </c>
      <c r="D27" s="449">
        <v>3</v>
      </c>
      <c r="E27" s="12" t="s">
        <v>43</v>
      </c>
      <c r="F27" s="283" t="s">
        <v>36</v>
      </c>
      <c r="G27" s="283">
        <v>3</v>
      </c>
      <c r="H27" s="13" t="s">
        <v>18</v>
      </c>
      <c r="I27" s="265" t="s">
        <v>24</v>
      </c>
      <c r="J27" s="13" t="s">
        <v>26</v>
      </c>
      <c r="K27" s="13">
        <v>20</v>
      </c>
      <c r="L27" s="455" t="s">
        <v>22</v>
      </c>
    </row>
    <row r="28" spans="1:12" s="1" customFormat="1" ht="24" customHeight="1" x14ac:dyDescent="0.2">
      <c r="A28" s="452"/>
      <c r="B28" s="424"/>
      <c r="C28" s="453"/>
      <c r="D28" s="454"/>
      <c r="E28" s="265"/>
      <c r="F28" s="283"/>
      <c r="G28" s="283"/>
      <c r="H28" s="13"/>
      <c r="I28" s="265" t="s">
        <v>25</v>
      </c>
      <c r="J28" s="13" t="s">
        <v>17</v>
      </c>
      <c r="K28" s="13">
        <v>0.04</v>
      </c>
      <c r="L28" s="456"/>
    </row>
    <row r="29" spans="1:12" s="1" customFormat="1" ht="17.25" customHeight="1" x14ac:dyDescent="0.2">
      <c r="A29" s="445">
        <v>21</v>
      </c>
      <c r="B29" s="443" t="s">
        <v>39</v>
      </c>
      <c r="C29" s="447" t="s">
        <v>17</v>
      </c>
      <c r="D29" s="449">
        <v>3.6850000000000001</v>
      </c>
      <c r="E29" s="263"/>
      <c r="F29" s="263"/>
      <c r="G29" s="282"/>
      <c r="H29" s="263"/>
      <c r="I29" s="12" t="s">
        <v>24</v>
      </c>
      <c r="J29" s="263" t="s">
        <v>26</v>
      </c>
      <c r="K29" s="263">
        <v>20</v>
      </c>
      <c r="L29" s="455" t="s">
        <v>22</v>
      </c>
    </row>
    <row r="30" spans="1:12" s="1" customFormat="1" ht="15.75" customHeight="1" x14ac:dyDescent="0.2">
      <c r="A30" s="452"/>
      <c r="B30" s="451"/>
      <c r="C30" s="453"/>
      <c r="D30" s="454"/>
      <c r="E30" s="263"/>
      <c r="F30" s="263"/>
      <c r="G30" s="282"/>
      <c r="H30" s="263"/>
      <c r="I30" s="12" t="s">
        <v>25</v>
      </c>
      <c r="J30" s="263" t="s">
        <v>17</v>
      </c>
      <c r="K30" s="263">
        <v>0.04</v>
      </c>
      <c r="L30" s="456"/>
    </row>
    <row r="31" spans="1:12" s="1" customFormat="1" ht="30" customHeight="1" x14ac:dyDescent="0.2">
      <c r="A31" s="338">
        <v>23</v>
      </c>
      <c r="B31" s="316" t="s">
        <v>122</v>
      </c>
      <c r="C31" s="324" t="s">
        <v>17</v>
      </c>
      <c r="D31" s="325">
        <v>6.1890000000000001</v>
      </c>
      <c r="E31" s="326"/>
      <c r="F31" s="326"/>
      <c r="G31" s="327"/>
      <c r="H31" s="328"/>
      <c r="I31" s="326"/>
      <c r="J31" s="323"/>
      <c r="K31" s="329"/>
      <c r="L31" s="323"/>
    </row>
    <row r="32" spans="1:12" s="1" customFormat="1" ht="14.25" customHeight="1" x14ac:dyDescent="0.2">
      <c r="A32" s="407" t="s">
        <v>228</v>
      </c>
      <c r="B32" s="408"/>
      <c r="C32" s="408"/>
      <c r="D32" s="408"/>
      <c r="E32" s="408"/>
      <c r="F32" s="408"/>
      <c r="G32" s="408"/>
      <c r="H32" s="408"/>
      <c r="I32" s="408"/>
      <c r="J32" s="408"/>
      <c r="K32" s="408"/>
      <c r="L32" s="409"/>
    </row>
    <row r="33" spans="1:12" s="1" customFormat="1" ht="14.25" customHeight="1" x14ac:dyDescent="0.2">
      <c r="A33" s="445">
        <v>28</v>
      </c>
      <c r="B33" s="471" t="s">
        <v>240</v>
      </c>
      <c r="C33" s="445" t="s">
        <v>17</v>
      </c>
      <c r="D33" s="445">
        <v>4.5999999999999999E-2</v>
      </c>
      <c r="E33" s="264" t="s">
        <v>108</v>
      </c>
      <c r="F33" s="261" t="s">
        <v>17</v>
      </c>
      <c r="G33" s="261">
        <v>4.5999999999999999E-2</v>
      </c>
      <c r="H33" s="261" t="s">
        <v>18</v>
      </c>
      <c r="I33" s="264"/>
      <c r="J33" s="261"/>
      <c r="K33" s="261"/>
      <c r="L33" s="261"/>
    </row>
    <row r="34" spans="1:12" s="1" customFormat="1" ht="14.25" customHeight="1" x14ac:dyDescent="0.2">
      <c r="A34" s="446"/>
      <c r="B34" s="472"/>
      <c r="C34" s="446"/>
      <c r="D34" s="446"/>
      <c r="E34" s="261"/>
      <c r="F34" s="261"/>
      <c r="G34" s="261"/>
      <c r="H34" s="261"/>
      <c r="I34" s="12" t="s">
        <v>24</v>
      </c>
      <c r="J34" s="263" t="s">
        <v>26</v>
      </c>
      <c r="K34" s="263">
        <v>20</v>
      </c>
      <c r="L34" s="445" t="s">
        <v>32</v>
      </c>
    </row>
    <row r="35" spans="1:12" s="1" customFormat="1" ht="14.25" customHeight="1" x14ac:dyDescent="0.2">
      <c r="A35" s="446"/>
      <c r="B35" s="472"/>
      <c r="C35" s="446"/>
      <c r="D35" s="446"/>
      <c r="E35" s="261"/>
      <c r="F35" s="261"/>
      <c r="G35" s="261"/>
      <c r="H35" s="261"/>
      <c r="I35" s="12" t="s">
        <v>25</v>
      </c>
      <c r="J35" s="263" t="s">
        <v>17</v>
      </c>
      <c r="K35" s="263">
        <v>0.04</v>
      </c>
      <c r="L35" s="446"/>
    </row>
    <row r="36" spans="1:12" s="1" customFormat="1" ht="14.25" customHeight="1" x14ac:dyDescent="0.2">
      <c r="A36" s="446"/>
      <c r="B36" s="472"/>
      <c r="C36" s="446"/>
      <c r="D36" s="446"/>
      <c r="E36" s="261"/>
      <c r="F36" s="261"/>
      <c r="G36" s="261"/>
      <c r="H36" s="261"/>
      <c r="I36" s="12"/>
      <c r="J36" s="263"/>
      <c r="K36" s="263"/>
      <c r="L36" s="446"/>
    </row>
    <row r="37" spans="1:12" s="1" customFormat="1" ht="14.25" customHeight="1" x14ac:dyDescent="0.2">
      <c r="A37" s="452"/>
      <c r="B37" s="473"/>
      <c r="C37" s="452"/>
      <c r="D37" s="452"/>
      <c r="E37" s="261"/>
      <c r="F37" s="261"/>
      <c r="G37" s="261"/>
      <c r="H37" s="261"/>
      <c r="I37" s="12"/>
      <c r="J37" s="263"/>
      <c r="K37" s="263"/>
      <c r="L37" s="452"/>
    </row>
    <row r="38" spans="1:12" s="1" customFormat="1" ht="14.25" customHeight="1" x14ac:dyDescent="0.2">
      <c r="A38" s="445">
        <v>29</v>
      </c>
      <c r="B38" s="471" t="s">
        <v>241</v>
      </c>
      <c r="C38" s="445" t="s">
        <v>17</v>
      </c>
      <c r="D38" s="445">
        <v>0.28599999999999998</v>
      </c>
      <c r="E38" s="264" t="s">
        <v>108</v>
      </c>
      <c r="F38" s="261" t="s">
        <v>17</v>
      </c>
      <c r="G38" s="261">
        <v>0.28599999999999998</v>
      </c>
      <c r="H38" s="261" t="s">
        <v>18</v>
      </c>
      <c r="I38" s="264"/>
      <c r="J38" s="261"/>
      <c r="K38" s="261"/>
      <c r="L38" s="261"/>
    </row>
    <row r="39" spans="1:12" s="1" customFormat="1" ht="14.25" customHeight="1" x14ac:dyDescent="0.2">
      <c r="A39" s="446"/>
      <c r="B39" s="472"/>
      <c r="C39" s="446"/>
      <c r="D39" s="446"/>
      <c r="E39" s="261"/>
      <c r="F39" s="261"/>
      <c r="G39" s="261"/>
      <c r="H39" s="261"/>
      <c r="I39" s="12" t="s">
        <v>24</v>
      </c>
      <c r="J39" s="263" t="s">
        <v>26</v>
      </c>
      <c r="K39" s="263">
        <v>40</v>
      </c>
      <c r="L39" s="445" t="s">
        <v>32</v>
      </c>
    </row>
    <row r="40" spans="1:12" s="1" customFormat="1" ht="14.25" customHeight="1" x14ac:dyDescent="0.2">
      <c r="A40" s="446"/>
      <c r="B40" s="472"/>
      <c r="C40" s="446"/>
      <c r="D40" s="446"/>
      <c r="E40" s="261"/>
      <c r="F40" s="261"/>
      <c r="G40" s="261"/>
      <c r="H40" s="261"/>
      <c r="I40" s="12" t="s">
        <v>25</v>
      </c>
      <c r="J40" s="263" t="s">
        <v>17</v>
      </c>
      <c r="K40" s="263">
        <v>0.08</v>
      </c>
      <c r="L40" s="446"/>
    </row>
    <row r="41" spans="1:12" s="1" customFormat="1" ht="14.25" customHeight="1" x14ac:dyDescent="0.2">
      <c r="A41" s="446"/>
      <c r="B41" s="472"/>
      <c r="C41" s="446"/>
      <c r="D41" s="446"/>
      <c r="E41" s="261"/>
      <c r="F41" s="261"/>
      <c r="G41" s="261"/>
      <c r="H41" s="261"/>
      <c r="I41" s="12"/>
      <c r="J41" s="263"/>
      <c r="K41" s="263"/>
      <c r="L41" s="446"/>
    </row>
    <row r="42" spans="1:12" s="1" customFormat="1" ht="14.25" customHeight="1" x14ac:dyDescent="0.2">
      <c r="A42" s="452"/>
      <c r="B42" s="473"/>
      <c r="C42" s="452"/>
      <c r="D42" s="452"/>
      <c r="E42" s="261"/>
      <c r="F42" s="261"/>
      <c r="G42" s="261"/>
      <c r="H42" s="261"/>
      <c r="I42" s="12"/>
      <c r="J42" s="263"/>
      <c r="K42" s="263"/>
      <c r="L42" s="452"/>
    </row>
    <row r="43" spans="1:12" s="1" customFormat="1" ht="14.25" customHeight="1" x14ac:dyDescent="0.2">
      <c r="A43" s="445">
        <v>31</v>
      </c>
      <c r="B43" s="471" t="s">
        <v>242</v>
      </c>
      <c r="C43" s="445" t="s">
        <v>17</v>
      </c>
      <c r="D43" s="445">
        <v>2.4E-2</v>
      </c>
      <c r="E43" s="264" t="s">
        <v>109</v>
      </c>
      <c r="F43" s="261" t="s">
        <v>17</v>
      </c>
      <c r="G43" s="261">
        <v>2.4E-2</v>
      </c>
      <c r="H43" s="261" t="s">
        <v>18</v>
      </c>
      <c r="I43" s="264"/>
      <c r="J43" s="261"/>
      <c r="K43" s="261"/>
      <c r="L43" s="261"/>
    </row>
    <row r="44" spans="1:12" s="1" customFormat="1" ht="14.25" customHeight="1" x14ac:dyDescent="0.2">
      <c r="A44" s="446"/>
      <c r="B44" s="472"/>
      <c r="C44" s="446"/>
      <c r="D44" s="446"/>
      <c r="E44" s="261"/>
      <c r="F44" s="261"/>
      <c r="G44" s="261"/>
      <c r="H44" s="261"/>
      <c r="I44" s="12" t="s">
        <v>24</v>
      </c>
      <c r="J44" s="263" t="s">
        <v>26</v>
      </c>
      <c r="K44" s="263">
        <v>20</v>
      </c>
      <c r="L44" s="445" t="s">
        <v>32</v>
      </c>
    </row>
    <row r="45" spans="1:12" s="1" customFormat="1" ht="14.25" customHeight="1" x14ac:dyDescent="0.2">
      <c r="A45" s="446"/>
      <c r="B45" s="472"/>
      <c r="C45" s="446"/>
      <c r="D45" s="446"/>
      <c r="E45" s="261"/>
      <c r="F45" s="261"/>
      <c r="G45" s="261"/>
      <c r="H45" s="261"/>
      <c r="I45" s="12" t="s">
        <v>25</v>
      </c>
      <c r="J45" s="263" t="s">
        <v>17</v>
      </c>
      <c r="K45" s="263">
        <v>0.04</v>
      </c>
      <c r="L45" s="446"/>
    </row>
    <row r="46" spans="1:12" s="1" customFormat="1" ht="14.25" customHeight="1" x14ac:dyDescent="0.2">
      <c r="A46" s="446"/>
      <c r="B46" s="472"/>
      <c r="C46" s="446"/>
      <c r="D46" s="446"/>
      <c r="E46" s="261"/>
      <c r="F46" s="261"/>
      <c r="G46" s="261"/>
      <c r="H46" s="261"/>
      <c r="I46" s="12"/>
      <c r="J46" s="263"/>
      <c r="K46" s="263"/>
      <c r="L46" s="446"/>
    </row>
    <row r="47" spans="1:12" s="1" customFormat="1" ht="14.25" customHeight="1" x14ac:dyDescent="0.2">
      <c r="A47" s="452"/>
      <c r="B47" s="473"/>
      <c r="C47" s="452"/>
      <c r="D47" s="452"/>
      <c r="E47" s="261"/>
      <c r="F47" s="261"/>
      <c r="G47" s="261"/>
      <c r="H47" s="261"/>
      <c r="I47" s="12"/>
      <c r="J47" s="263"/>
      <c r="K47" s="263"/>
      <c r="L47" s="452"/>
    </row>
    <row r="48" spans="1:12" s="1" customFormat="1" ht="26.25" customHeight="1" x14ac:dyDescent="0.2">
      <c r="A48" s="445">
        <v>32</v>
      </c>
      <c r="B48" s="471" t="s">
        <v>243</v>
      </c>
      <c r="C48" s="445" t="s">
        <v>17</v>
      </c>
      <c r="D48" s="445">
        <v>2.1000000000000001E-2</v>
      </c>
      <c r="E48" s="12" t="s">
        <v>110</v>
      </c>
      <c r="F48" s="261" t="s">
        <v>17</v>
      </c>
      <c r="G48" s="261">
        <v>2.1000000000000001E-2</v>
      </c>
      <c r="H48" s="261" t="s">
        <v>18</v>
      </c>
      <c r="I48" s="12"/>
      <c r="J48" s="261"/>
      <c r="K48" s="261"/>
      <c r="L48" s="261"/>
    </row>
    <row r="49" spans="1:12" s="1" customFormat="1" ht="14.25" customHeight="1" x14ac:dyDescent="0.2">
      <c r="A49" s="446"/>
      <c r="B49" s="472"/>
      <c r="C49" s="446"/>
      <c r="D49" s="446"/>
      <c r="E49" s="261"/>
      <c r="F49" s="261"/>
      <c r="G49" s="261"/>
      <c r="H49" s="261"/>
      <c r="I49" s="12" t="s">
        <v>24</v>
      </c>
      <c r="J49" s="263" t="s">
        <v>26</v>
      </c>
      <c r="K49" s="263">
        <v>20</v>
      </c>
      <c r="L49" s="445" t="s">
        <v>32</v>
      </c>
    </row>
    <row r="50" spans="1:12" s="1" customFormat="1" ht="14.25" customHeight="1" x14ac:dyDescent="0.2">
      <c r="A50" s="446"/>
      <c r="B50" s="472"/>
      <c r="C50" s="446"/>
      <c r="D50" s="446"/>
      <c r="E50" s="261"/>
      <c r="F50" s="261"/>
      <c r="G50" s="261"/>
      <c r="H50" s="261"/>
      <c r="I50" s="12" t="s">
        <v>25</v>
      </c>
      <c r="J50" s="263" t="s">
        <v>17</v>
      </c>
      <c r="K50" s="263">
        <v>0.04</v>
      </c>
      <c r="L50" s="446"/>
    </row>
    <row r="51" spans="1:12" s="1" customFormat="1" ht="14.25" customHeight="1" x14ac:dyDescent="0.2">
      <c r="A51" s="445">
        <v>33</v>
      </c>
      <c r="B51" s="471" t="s">
        <v>244</v>
      </c>
      <c r="C51" s="445" t="s">
        <v>0</v>
      </c>
      <c r="D51" s="445">
        <v>3</v>
      </c>
      <c r="E51" s="12" t="s">
        <v>111</v>
      </c>
      <c r="F51" s="261" t="s">
        <v>36</v>
      </c>
      <c r="G51" s="261">
        <v>3</v>
      </c>
      <c r="H51" s="261" t="s">
        <v>38</v>
      </c>
      <c r="I51" s="12"/>
      <c r="J51" s="261"/>
      <c r="K51" s="261"/>
      <c r="L51" s="261"/>
    </row>
    <row r="52" spans="1:12" s="1" customFormat="1" ht="14.25" customHeight="1" x14ac:dyDescent="0.2">
      <c r="A52" s="446"/>
      <c r="B52" s="472"/>
      <c r="C52" s="446"/>
      <c r="D52" s="446"/>
      <c r="E52" s="261"/>
      <c r="F52" s="261"/>
      <c r="G52" s="261"/>
      <c r="H52" s="261"/>
      <c r="I52" s="12" t="s">
        <v>24</v>
      </c>
      <c r="J52" s="263" t="s">
        <v>26</v>
      </c>
      <c r="K52" s="263">
        <v>10</v>
      </c>
      <c r="L52" s="445" t="s">
        <v>32</v>
      </c>
    </row>
    <row r="53" spans="1:12" s="1" customFormat="1" ht="14.25" customHeight="1" x14ac:dyDescent="0.2">
      <c r="A53" s="446"/>
      <c r="B53" s="472"/>
      <c r="C53" s="446"/>
      <c r="D53" s="446"/>
      <c r="E53" s="261"/>
      <c r="F53" s="261"/>
      <c r="G53" s="261"/>
      <c r="H53" s="261"/>
      <c r="I53" s="12" t="s">
        <v>25</v>
      </c>
      <c r="J53" s="263" t="s">
        <v>17</v>
      </c>
      <c r="K53" s="263">
        <v>0.02</v>
      </c>
      <c r="L53" s="446"/>
    </row>
    <row r="54" spans="1:12" s="1" customFormat="1" ht="14.25" customHeight="1" x14ac:dyDescent="0.2">
      <c r="A54" s="452"/>
      <c r="B54" s="473"/>
      <c r="C54" s="452"/>
      <c r="D54" s="452"/>
      <c r="E54" s="261"/>
      <c r="F54" s="261"/>
      <c r="G54" s="261"/>
      <c r="H54" s="261"/>
      <c r="I54" s="12"/>
      <c r="J54" s="263"/>
      <c r="K54" s="263"/>
      <c r="L54" s="446"/>
    </row>
    <row r="55" spans="1:12" s="1" customFormat="1" ht="28.5" customHeight="1" x14ac:dyDescent="0.2">
      <c r="A55" s="445">
        <v>34</v>
      </c>
      <c r="B55" s="443" t="s">
        <v>245</v>
      </c>
      <c r="C55" s="447" t="s">
        <v>0</v>
      </c>
      <c r="D55" s="449">
        <v>2</v>
      </c>
      <c r="E55" s="265" t="s">
        <v>112</v>
      </c>
      <c r="F55" s="342" t="s">
        <v>36</v>
      </c>
      <c r="G55" s="342">
        <v>2</v>
      </c>
      <c r="H55" s="336" t="s">
        <v>18</v>
      </c>
      <c r="I55" s="265" t="s">
        <v>24</v>
      </c>
      <c r="J55" s="342" t="s">
        <v>26</v>
      </c>
      <c r="K55" s="342" t="s">
        <v>107</v>
      </c>
      <c r="L55" s="455" t="s">
        <v>32</v>
      </c>
    </row>
    <row r="56" spans="1:12" s="1" customFormat="1" ht="22.5" customHeight="1" x14ac:dyDescent="0.2">
      <c r="A56" s="452"/>
      <c r="B56" s="451"/>
      <c r="C56" s="453"/>
      <c r="D56" s="454"/>
      <c r="E56" s="342"/>
      <c r="F56" s="342"/>
      <c r="G56" s="342"/>
      <c r="H56" s="342"/>
      <c r="I56" s="265" t="s">
        <v>25</v>
      </c>
      <c r="J56" s="342" t="s">
        <v>17</v>
      </c>
      <c r="K56" s="342">
        <v>0.04</v>
      </c>
      <c r="L56" s="456"/>
    </row>
    <row r="57" spans="1:12" s="1" customFormat="1" ht="13.5" customHeight="1" x14ac:dyDescent="0.2">
      <c r="A57" s="445">
        <v>39</v>
      </c>
      <c r="B57" s="423" t="s">
        <v>39</v>
      </c>
      <c r="C57" s="447" t="s">
        <v>17</v>
      </c>
      <c r="D57" s="449">
        <v>0.377</v>
      </c>
      <c r="E57" s="263"/>
      <c r="F57" s="263"/>
      <c r="G57" s="282"/>
      <c r="H57" s="263"/>
      <c r="I57" s="12" t="s">
        <v>24</v>
      </c>
      <c r="J57" s="263" t="s">
        <v>26</v>
      </c>
      <c r="K57" s="263">
        <v>20</v>
      </c>
      <c r="L57" s="455" t="s">
        <v>22</v>
      </c>
    </row>
    <row r="58" spans="1:12" s="1" customFormat="1" ht="13.5" customHeight="1" x14ac:dyDescent="0.2">
      <c r="A58" s="452"/>
      <c r="B58" s="424"/>
      <c r="C58" s="453"/>
      <c r="D58" s="454"/>
      <c r="E58" s="263"/>
      <c r="F58" s="263"/>
      <c r="G58" s="282"/>
      <c r="H58" s="263"/>
      <c r="I58" s="12" t="s">
        <v>25</v>
      </c>
      <c r="J58" s="263" t="s">
        <v>17</v>
      </c>
      <c r="K58" s="263">
        <v>0.04</v>
      </c>
      <c r="L58" s="456"/>
    </row>
    <row r="59" spans="1:12" s="1" customFormat="1" ht="26.25" customHeight="1" x14ac:dyDescent="0.2">
      <c r="A59" s="338">
        <v>41</v>
      </c>
      <c r="B59" s="316" t="s">
        <v>122</v>
      </c>
      <c r="C59" s="324" t="s">
        <v>17</v>
      </c>
      <c r="D59" s="325">
        <v>0.89700000000000002</v>
      </c>
      <c r="E59" s="326"/>
      <c r="F59" s="326"/>
      <c r="G59" s="327"/>
      <c r="H59" s="328"/>
      <c r="I59" s="326"/>
      <c r="J59" s="323"/>
      <c r="K59" s="329"/>
      <c r="L59" s="323"/>
    </row>
    <row r="60" spans="1:12" s="1" customFormat="1" ht="14.25" customHeight="1" x14ac:dyDescent="0.2">
      <c r="A60" s="407" t="s">
        <v>227</v>
      </c>
      <c r="B60" s="408"/>
      <c r="C60" s="408"/>
      <c r="D60" s="408"/>
      <c r="E60" s="408"/>
      <c r="F60" s="408"/>
      <c r="G60" s="408"/>
      <c r="H60" s="408"/>
      <c r="I60" s="408"/>
      <c r="J60" s="408"/>
      <c r="K60" s="408"/>
      <c r="L60" s="409"/>
    </row>
    <row r="61" spans="1:12" s="1" customFormat="1" ht="13.5" customHeight="1" x14ac:dyDescent="0.2">
      <c r="A61" s="445">
        <v>45</v>
      </c>
      <c r="B61" s="471" t="s">
        <v>246</v>
      </c>
      <c r="C61" s="445" t="s">
        <v>17</v>
      </c>
      <c r="D61" s="445">
        <v>6.5713999999999997</v>
      </c>
      <c r="E61" s="264" t="s">
        <v>108</v>
      </c>
      <c r="F61" s="261" t="s">
        <v>17</v>
      </c>
      <c r="G61" s="261">
        <v>6.5713999999999997</v>
      </c>
      <c r="H61" s="261" t="s">
        <v>18</v>
      </c>
      <c r="I61" s="264"/>
      <c r="J61" s="261"/>
      <c r="K61" s="261"/>
      <c r="L61" s="261"/>
    </row>
    <row r="62" spans="1:12" s="1" customFormat="1" ht="12.75" customHeight="1" x14ac:dyDescent="0.2">
      <c r="A62" s="446"/>
      <c r="B62" s="472"/>
      <c r="C62" s="446"/>
      <c r="D62" s="446"/>
      <c r="E62" s="261"/>
      <c r="F62" s="261"/>
      <c r="G62" s="261"/>
      <c r="H62" s="261"/>
      <c r="I62" s="12" t="s">
        <v>24</v>
      </c>
      <c r="J62" s="263" t="s">
        <v>26</v>
      </c>
      <c r="K62" s="263">
        <v>100</v>
      </c>
      <c r="L62" s="445" t="s">
        <v>32</v>
      </c>
    </row>
    <row r="63" spans="1:12" s="1" customFormat="1" ht="12" customHeight="1" x14ac:dyDescent="0.2">
      <c r="A63" s="446"/>
      <c r="B63" s="472"/>
      <c r="C63" s="446"/>
      <c r="D63" s="446"/>
      <c r="E63" s="261"/>
      <c r="F63" s="261"/>
      <c r="G63" s="261"/>
      <c r="H63" s="261"/>
      <c r="I63" s="12" t="s">
        <v>25</v>
      </c>
      <c r="J63" s="263" t="s">
        <v>17</v>
      </c>
      <c r="K63" s="263">
        <v>0.2</v>
      </c>
      <c r="L63" s="446"/>
    </row>
    <row r="64" spans="1:12" s="1" customFormat="1" ht="18.75" customHeight="1" x14ac:dyDescent="0.2">
      <c r="A64" s="445">
        <v>51</v>
      </c>
      <c r="B64" s="471" t="s">
        <v>247</v>
      </c>
      <c r="C64" s="445" t="s">
        <v>17</v>
      </c>
      <c r="D64" s="445">
        <v>0.02</v>
      </c>
      <c r="E64" s="264" t="s">
        <v>113</v>
      </c>
      <c r="F64" s="261" t="s">
        <v>17</v>
      </c>
      <c r="G64" s="261">
        <v>0.02</v>
      </c>
      <c r="H64" s="261" t="s">
        <v>18</v>
      </c>
      <c r="I64" s="264"/>
      <c r="J64" s="261"/>
      <c r="K64" s="261"/>
      <c r="L64" s="7"/>
    </row>
    <row r="65" spans="1:12" s="1" customFormat="1" ht="18.75" customHeight="1" x14ac:dyDescent="0.2">
      <c r="A65" s="446"/>
      <c r="B65" s="472"/>
      <c r="C65" s="446"/>
      <c r="D65" s="446"/>
      <c r="E65" s="261"/>
      <c r="F65" s="261"/>
      <c r="G65" s="261"/>
      <c r="H65" s="261"/>
      <c r="I65" s="12" t="s">
        <v>24</v>
      </c>
      <c r="J65" s="263" t="s">
        <v>26</v>
      </c>
      <c r="K65" s="263">
        <v>10</v>
      </c>
      <c r="L65" s="445" t="s">
        <v>32</v>
      </c>
    </row>
    <row r="66" spans="1:12" s="1" customFormat="1" ht="18.75" customHeight="1" x14ac:dyDescent="0.2">
      <c r="A66" s="446"/>
      <c r="B66" s="472"/>
      <c r="C66" s="446"/>
      <c r="D66" s="446"/>
      <c r="E66" s="261"/>
      <c r="F66" s="261"/>
      <c r="G66" s="261"/>
      <c r="H66" s="261"/>
      <c r="I66" s="12" t="s">
        <v>25</v>
      </c>
      <c r="J66" s="263" t="s">
        <v>17</v>
      </c>
      <c r="K66" s="263">
        <v>0.02</v>
      </c>
      <c r="L66" s="446"/>
    </row>
    <row r="67" spans="1:12" s="1" customFormat="1" ht="20.25" customHeight="1" x14ac:dyDescent="0.2">
      <c r="A67" s="356">
        <v>52</v>
      </c>
      <c r="B67" s="359" t="s">
        <v>248</v>
      </c>
      <c r="C67" s="356" t="s">
        <v>0</v>
      </c>
      <c r="D67" s="356">
        <v>12</v>
      </c>
      <c r="E67" s="12" t="s">
        <v>114</v>
      </c>
      <c r="F67" s="261" t="s">
        <v>36</v>
      </c>
      <c r="G67" s="261">
        <v>12</v>
      </c>
      <c r="H67" s="261" t="s">
        <v>18</v>
      </c>
      <c r="I67" s="12"/>
      <c r="J67" s="261"/>
      <c r="K67" s="261"/>
      <c r="L67" s="261"/>
    </row>
    <row r="68" spans="1:12" ht="65.25" customHeight="1" x14ac:dyDescent="0.2">
      <c r="A68" s="340">
        <v>54</v>
      </c>
      <c r="B68" s="12" t="s">
        <v>249</v>
      </c>
      <c r="C68" s="261" t="s">
        <v>0</v>
      </c>
      <c r="D68" s="261">
        <v>4</v>
      </c>
      <c r="E68" s="261"/>
      <c r="F68" s="261"/>
      <c r="G68" s="261"/>
      <c r="H68" s="261"/>
      <c r="I68" s="305"/>
      <c r="J68" s="305"/>
      <c r="L68" s="304"/>
    </row>
    <row r="69" spans="1:12" ht="25.5" customHeight="1" x14ac:dyDescent="0.2">
      <c r="A69" s="338">
        <v>57</v>
      </c>
      <c r="B69" s="316" t="s">
        <v>122</v>
      </c>
      <c r="C69" s="324" t="s">
        <v>17</v>
      </c>
      <c r="D69" s="325">
        <v>6.593</v>
      </c>
      <c r="E69" s="326"/>
      <c r="F69" s="326"/>
      <c r="G69" s="327"/>
      <c r="H69" s="328"/>
      <c r="I69" s="326"/>
      <c r="J69" s="323"/>
      <c r="K69" s="329"/>
      <c r="L69" s="323"/>
    </row>
    <row r="70" spans="1:12" ht="17.25" customHeight="1" x14ac:dyDescent="0.2">
      <c r="A70" s="445">
        <v>58</v>
      </c>
      <c r="B70" s="423" t="s">
        <v>39</v>
      </c>
      <c r="C70" s="447" t="s">
        <v>17</v>
      </c>
      <c r="D70" s="449">
        <v>6.59</v>
      </c>
      <c r="E70" s="263"/>
      <c r="F70" s="263"/>
      <c r="G70" s="282"/>
      <c r="H70" s="263"/>
      <c r="I70" s="12" t="s">
        <v>24</v>
      </c>
      <c r="J70" s="263" t="s">
        <v>26</v>
      </c>
      <c r="K70" s="263">
        <v>50</v>
      </c>
      <c r="L70" s="455" t="s">
        <v>22</v>
      </c>
    </row>
    <row r="71" spans="1:12" ht="14.25" customHeight="1" x14ac:dyDescent="0.2">
      <c r="A71" s="452"/>
      <c r="B71" s="424"/>
      <c r="C71" s="453"/>
      <c r="D71" s="454"/>
      <c r="E71" s="263"/>
      <c r="F71" s="263"/>
      <c r="G71" s="282"/>
      <c r="H71" s="263"/>
      <c r="I71" s="12" t="s">
        <v>25</v>
      </c>
      <c r="J71" s="263" t="s">
        <v>17</v>
      </c>
      <c r="K71" s="263">
        <v>0.1</v>
      </c>
      <c r="L71" s="456"/>
    </row>
    <row r="72" spans="1:12" ht="18.75" customHeight="1" x14ac:dyDescent="0.2">
      <c r="A72" s="407" t="s">
        <v>226</v>
      </c>
      <c r="B72" s="408"/>
      <c r="C72" s="408"/>
      <c r="D72" s="408"/>
      <c r="E72" s="408"/>
      <c r="F72" s="408"/>
      <c r="G72" s="408"/>
      <c r="H72" s="408"/>
      <c r="I72" s="408"/>
      <c r="J72" s="408"/>
      <c r="K72" s="408"/>
      <c r="L72" s="409"/>
    </row>
    <row r="73" spans="1:12" ht="24.75" customHeight="1" x14ac:dyDescent="0.2">
      <c r="A73" s="457">
        <v>63</v>
      </c>
      <c r="B73" s="411" t="s">
        <v>250</v>
      </c>
      <c r="C73" s="480" t="s">
        <v>16</v>
      </c>
      <c r="D73" s="413">
        <v>7.0039999999999996</v>
      </c>
      <c r="E73" s="303" t="s">
        <v>115</v>
      </c>
      <c r="F73" s="7" t="s">
        <v>16</v>
      </c>
      <c r="G73" s="7">
        <v>7.0039999999999996</v>
      </c>
      <c r="H73" s="306" t="s">
        <v>18</v>
      </c>
      <c r="I73" s="12" t="s">
        <v>25</v>
      </c>
      <c r="J73" s="7" t="s">
        <v>16</v>
      </c>
      <c r="K73" s="307">
        <v>0.4</v>
      </c>
      <c r="L73" s="7" t="s">
        <v>32</v>
      </c>
    </row>
    <row r="74" spans="1:12" ht="24.75" customHeight="1" x14ac:dyDescent="0.2">
      <c r="A74" s="458"/>
      <c r="B74" s="411"/>
      <c r="C74" s="461"/>
      <c r="D74" s="413"/>
      <c r="E74" s="262"/>
      <c r="F74" s="262"/>
      <c r="G74" s="262"/>
      <c r="H74" s="262"/>
      <c r="I74" s="12" t="s">
        <v>24</v>
      </c>
      <c r="J74" s="7" t="s">
        <v>33</v>
      </c>
      <c r="K74" s="307">
        <v>200</v>
      </c>
      <c r="L74" s="7" t="s">
        <v>32</v>
      </c>
    </row>
    <row r="75" spans="1:12" ht="16.5" customHeight="1" x14ac:dyDescent="0.2">
      <c r="A75" s="457">
        <v>64</v>
      </c>
      <c r="B75" s="459" t="s">
        <v>251</v>
      </c>
      <c r="C75" s="461" t="s">
        <v>16</v>
      </c>
      <c r="D75" s="462">
        <v>20.706</v>
      </c>
      <c r="E75" s="319" t="s">
        <v>120</v>
      </c>
      <c r="F75" s="284" t="s">
        <v>16</v>
      </c>
      <c r="G75" s="284">
        <v>20.706</v>
      </c>
      <c r="H75" s="288" t="s">
        <v>18</v>
      </c>
      <c r="I75" s="319"/>
      <c r="J75" s="284"/>
      <c r="K75" s="284"/>
      <c r="L75" s="306"/>
    </row>
    <row r="76" spans="1:12" ht="16.5" customHeight="1" x14ac:dyDescent="0.2">
      <c r="A76" s="458"/>
      <c r="B76" s="460"/>
      <c r="C76" s="461"/>
      <c r="D76" s="463"/>
      <c r="E76" s="262"/>
      <c r="F76" s="262"/>
      <c r="G76" s="262"/>
      <c r="H76" s="262"/>
      <c r="I76" s="12" t="s">
        <v>25</v>
      </c>
      <c r="J76" s="284" t="s">
        <v>16</v>
      </c>
      <c r="K76" s="284">
        <v>0.4</v>
      </c>
      <c r="L76" s="307" t="s">
        <v>32</v>
      </c>
    </row>
    <row r="77" spans="1:12" ht="27.75" customHeight="1" x14ac:dyDescent="0.2">
      <c r="A77" s="458"/>
      <c r="B77" s="460"/>
      <c r="C77" s="461"/>
      <c r="D77" s="463"/>
      <c r="E77" s="262"/>
      <c r="F77" s="262"/>
      <c r="G77" s="262"/>
      <c r="H77" s="262"/>
      <c r="I77" s="12" t="s">
        <v>24</v>
      </c>
      <c r="J77" s="284" t="s">
        <v>33</v>
      </c>
      <c r="K77" s="284">
        <v>100</v>
      </c>
      <c r="L77" s="307" t="s">
        <v>32</v>
      </c>
    </row>
    <row r="78" spans="1:12" ht="51" customHeight="1" x14ac:dyDescent="0.2">
      <c r="A78" s="457">
        <v>66</v>
      </c>
      <c r="B78" s="464" t="s">
        <v>252</v>
      </c>
      <c r="C78" s="480" t="s">
        <v>0</v>
      </c>
      <c r="D78" s="462">
        <v>1740</v>
      </c>
      <c r="E78" s="320" t="s">
        <v>121</v>
      </c>
      <c r="F78" s="317" t="s">
        <v>17</v>
      </c>
      <c r="G78" s="317">
        <v>0.54300000000000004</v>
      </c>
      <c r="H78" s="284" t="s">
        <v>18</v>
      </c>
      <c r="I78" s="12" t="s">
        <v>25</v>
      </c>
      <c r="J78" s="284" t="s">
        <v>16</v>
      </c>
      <c r="K78" s="284">
        <v>0.05</v>
      </c>
      <c r="L78" s="307" t="s">
        <v>32</v>
      </c>
    </row>
    <row r="79" spans="1:12" ht="27" customHeight="1" x14ac:dyDescent="0.2">
      <c r="A79" s="458"/>
      <c r="B79" s="465"/>
      <c r="C79" s="461"/>
      <c r="D79" s="463"/>
      <c r="E79" s="262"/>
      <c r="F79" s="262"/>
      <c r="G79" s="262"/>
      <c r="H79" s="262"/>
      <c r="I79" s="12" t="s">
        <v>24</v>
      </c>
      <c r="J79" s="284" t="s">
        <v>33</v>
      </c>
      <c r="K79" s="284">
        <v>25</v>
      </c>
      <c r="L79" s="307" t="s">
        <v>32</v>
      </c>
    </row>
    <row r="80" spans="1:12" ht="17.25" customHeight="1" x14ac:dyDescent="0.2">
      <c r="A80" s="457">
        <v>67</v>
      </c>
      <c r="B80" s="459" t="s">
        <v>253</v>
      </c>
      <c r="C80" s="480" t="s">
        <v>0</v>
      </c>
      <c r="D80" s="462">
        <v>36</v>
      </c>
      <c r="E80" s="312" t="s">
        <v>123</v>
      </c>
      <c r="F80" s="284" t="s">
        <v>17</v>
      </c>
      <c r="G80" s="284">
        <v>0.504</v>
      </c>
      <c r="H80" s="7" t="s">
        <v>18</v>
      </c>
      <c r="I80" s="12" t="s">
        <v>25</v>
      </c>
      <c r="J80" s="363" t="s">
        <v>16</v>
      </c>
      <c r="K80" s="363">
        <v>0.05</v>
      </c>
      <c r="L80" s="307" t="s">
        <v>32</v>
      </c>
    </row>
    <row r="81" spans="1:12" ht="18" customHeight="1" x14ac:dyDescent="0.2">
      <c r="A81" s="458"/>
      <c r="B81" s="460"/>
      <c r="C81" s="461"/>
      <c r="D81" s="463"/>
      <c r="E81" s="312" t="s">
        <v>124</v>
      </c>
      <c r="F81" s="284" t="s">
        <v>36</v>
      </c>
      <c r="G81" s="284">
        <v>24</v>
      </c>
      <c r="H81" s="307" t="s">
        <v>38</v>
      </c>
      <c r="I81" s="12" t="s">
        <v>24</v>
      </c>
      <c r="J81" s="363" t="s">
        <v>33</v>
      </c>
      <c r="K81" s="363">
        <v>25</v>
      </c>
      <c r="L81" s="307" t="s">
        <v>32</v>
      </c>
    </row>
    <row r="82" spans="1:12" ht="39.75" customHeight="1" x14ac:dyDescent="0.2">
      <c r="A82" s="330">
        <v>68</v>
      </c>
      <c r="B82" s="308" t="s">
        <v>254</v>
      </c>
      <c r="C82" s="331" t="s">
        <v>0</v>
      </c>
      <c r="D82" s="315">
        <v>12</v>
      </c>
      <c r="E82" s="287" t="s">
        <v>124</v>
      </c>
      <c r="F82" s="284" t="s">
        <v>36</v>
      </c>
      <c r="G82" s="315">
        <v>12</v>
      </c>
      <c r="H82" s="284" t="s">
        <v>38</v>
      </c>
      <c r="I82" s="287"/>
      <c r="J82" s="284"/>
      <c r="K82" s="315"/>
      <c r="L82" s="284"/>
    </row>
    <row r="83" spans="1:12" ht="16.5" customHeight="1" x14ac:dyDescent="0.2">
      <c r="A83" s="481">
        <v>69</v>
      </c>
      <c r="B83" s="414" t="s">
        <v>255</v>
      </c>
      <c r="C83" s="483" t="s">
        <v>16</v>
      </c>
      <c r="D83" s="485">
        <v>1.478</v>
      </c>
      <c r="E83" s="308" t="s">
        <v>118</v>
      </c>
      <c r="F83" s="306" t="s">
        <v>17</v>
      </c>
      <c r="G83" s="306">
        <v>1.478</v>
      </c>
      <c r="H83" s="306" t="s">
        <v>38</v>
      </c>
      <c r="I83" s="12" t="s">
        <v>25</v>
      </c>
      <c r="J83" s="309" t="s">
        <v>16</v>
      </c>
      <c r="K83" s="306">
        <v>0.1</v>
      </c>
      <c r="L83" s="309" t="s">
        <v>32</v>
      </c>
    </row>
    <row r="84" spans="1:12" ht="18.75" customHeight="1" x14ac:dyDescent="0.2">
      <c r="A84" s="482"/>
      <c r="B84" s="415"/>
      <c r="C84" s="484"/>
      <c r="D84" s="486"/>
      <c r="E84" s="306"/>
      <c r="F84" s="306"/>
      <c r="G84" s="306"/>
      <c r="H84" s="306"/>
      <c r="I84" s="12" t="s">
        <v>24</v>
      </c>
      <c r="J84" s="309" t="s">
        <v>33</v>
      </c>
      <c r="K84" s="306">
        <v>15</v>
      </c>
      <c r="L84" s="309" t="s">
        <v>32</v>
      </c>
    </row>
    <row r="85" spans="1:12" ht="25.5" customHeight="1" x14ac:dyDescent="0.2">
      <c r="A85" s="420">
        <v>71</v>
      </c>
      <c r="B85" s="476" t="s">
        <v>256</v>
      </c>
      <c r="C85" s="478" t="s">
        <v>17</v>
      </c>
      <c r="D85" s="479">
        <v>1.4810000000000001</v>
      </c>
      <c r="E85" s="312" t="s">
        <v>119</v>
      </c>
      <c r="F85" s="313" t="s">
        <v>17</v>
      </c>
      <c r="G85" s="313">
        <v>1.4810000000000001</v>
      </c>
      <c r="H85" s="306" t="s">
        <v>18</v>
      </c>
      <c r="I85" s="12" t="s">
        <v>24</v>
      </c>
      <c r="J85" s="7" t="s">
        <v>33</v>
      </c>
      <c r="K85" s="306">
        <v>50</v>
      </c>
      <c r="L85" s="7" t="s">
        <v>32</v>
      </c>
    </row>
    <row r="86" spans="1:12" ht="27.75" customHeight="1" x14ac:dyDescent="0.2">
      <c r="A86" s="421"/>
      <c r="B86" s="477"/>
      <c r="C86" s="478"/>
      <c r="D86" s="479"/>
      <c r="E86" s="306"/>
      <c r="F86" s="306"/>
      <c r="G86" s="306"/>
      <c r="H86" s="306"/>
      <c r="I86" s="12" t="s">
        <v>25</v>
      </c>
      <c r="J86" s="7" t="s">
        <v>17</v>
      </c>
      <c r="K86" s="306">
        <v>0.1</v>
      </c>
      <c r="L86" s="7" t="s">
        <v>32</v>
      </c>
    </row>
    <row r="87" spans="1:12" ht="17.25" customHeight="1" x14ac:dyDescent="0.2">
      <c r="A87" s="445">
        <v>74</v>
      </c>
      <c r="B87" s="423" t="s">
        <v>39</v>
      </c>
      <c r="C87" s="447" t="s">
        <v>17</v>
      </c>
      <c r="D87" s="449">
        <v>30.238</v>
      </c>
      <c r="E87" s="263"/>
      <c r="F87" s="263"/>
      <c r="G87" s="282"/>
      <c r="H87" s="263"/>
      <c r="I87" s="12" t="s">
        <v>24</v>
      </c>
      <c r="J87" s="263" t="s">
        <v>26</v>
      </c>
      <c r="K87" s="263">
        <v>100</v>
      </c>
      <c r="L87" s="455" t="s">
        <v>22</v>
      </c>
    </row>
    <row r="88" spans="1:12" ht="27.75" customHeight="1" x14ac:dyDescent="0.2">
      <c r="A88" s="452"/>
      <c r="B88" s="424"/>
      <c r="C88" s="453"/>
      <c r="D88" s="454"/>
      <c r="E88" s="263"/>
      <c r="F88" s="263"/>
      <c r="G88" s="282"/>
      <c r="H88" s="263"/>
      <c r="I88" s="12" t="s">
        <v>25</v>
      </c>
      <c r="J88" s="263" t="s">
        <v>17</v>
      </c>
      <c r="K88" s="263">
        <v>0.2</v>
      </c>
      <c r="L88" s="456"/>
    </row>
    <row r="89" spans="1:12" ht="30" customHeight="1" x14ac:dyDescent="0.2">
      <c r="A89" s="338">
        <v>76</v>
      </c>
      <c r="B89" s="316" t="s">
        <v>122</v>
      </c>
      <c r="C89" s="324" t="s">
        <v>17</v>
      </c>
      <c r="D89" s="325">
        <v>30.238</v>
      </c>
      <c r="E89" s="326"/>
      <c r="F89" s="326"/>
      <c r="G89" s="327"/>
      <c r="H89" s="328"/>
      <c r="I89" s="326"/>
      <c r="J89" s="323"/>
      <c r="K89" s="329"/>
      <c r="L89" s="323"/>
    </row>
    <row r="90" spans="1:12" ht="16.5" customHeight="1" x14ac:dyDescent="0.2">
      <c r="A90" s="407" t="s">
        <v>225</v>
      </c>
      <c r="B90" s="408"/>
      <c r="C90" s="408"/>
      <c r="D90" s="408"/>
      <c r="E90" s="408"/>
      <c r="F90" s="408"/>
      <c r="G90" s="408"/>
      <c r="H90" s="408"/>
      <c r="I90" s="408"/>
      <c r="J90" s="408"/>
      <c r="K90" s="408"/>
      <c r="L90" s="409"/>
    </row>
    <row r="91" spans="1:12" ht="23.25" customHeight="1" x14ac:dyDescent="0.2">
      <c r="A91" s="445">
        <v>79</v>
      </c>
      <c r="B91" s="471" t="s">
        <v>232</v>
      </c>
      <c r="C91" s="445" t="s">
        <v>17</v>
      </c>
      <c r="D91" s="445">
        <v>1.7214</v>
      </c>
      <c r="E91" s="264" t="s">
        <v>108</v>
      </c>
      <c r="F91" s="317" t="s">
        <v>17</v>
      </c>
      <c r="G91" s="317">
        <v>0.96</v>
      </c>
      <c r="H91" s="317" t="s">
        <v>18</v>
      </c>
      <c r="I91" s="12" t="s">
        <v>24</v>
      </c>
      <c r="J91" s="263" t="s">
        <v>26</v>
      </c>
      <c r="K91" s="263">
        <v>50</v>
      </c>
      <c r="L91" s="445" t="s">
        <v>32</v>
      </c>
    </row>
    <row r="92" spans="1:12" ht="12" customHeight="1" x14ac:dyDescent="0.2">
      <c r="A92" s="446"/>
      <c r="B92" s="472"/>
      <c r="C92" s="446"/>
      <c r="D92" s="446"/>
      <c r="E92" s="264" t="s">
        <v>125</v>
      </c>
      <c r="F92" s="317" t="s">
        <v>17</v>
      </c>
      <c r="G92" s="317">
        <v>0.76139999999999997</v>
      </c>
      <c r="H92" s="317" t="s">
        <v>18</v>
      </c>
      <c r="I92" s="12" t="s">
        <v>25</v>
      </c>
      <c r="J92" s="263" t="s">
        <v>17</v>
      </c>
      <c r="K92" s="263">
        <v>0.1</v>
      </c>
      <c r="L92" s="446"/>
    </row>
    <row r="93" spans="1:12" ht="17.25" customHeight="1" x14ac:dyDescent="0.2">
      <c r="A93" s="445">
        <v>83</v>
      </c>
      <c r="B93" s="423" t="s">
        <v>39</v>
      </c>
      <c r="C93" s="447" t="s">
        <v>17</v>
      </c>
      <c r="D93" s="449">
        <v>1.7214</v>
      </c>
      <c r="E93" s="263"/>
      <c r="F93" s="263"/>
      <c r="G93" s="282"/>
      <c r="H93" s="263"/>
      <c r="I93" s="12" t="s">
        <v>24</v>
      </c>
      <c r="J93" s="263" t="s">
        <v>26</v>
      </c>
      <c r="K93" s="263">
        <v>50</v>
      </c>
      <c r="L93" s="455" t="s">
        <v>22</v>
      </c>
    </row>
    <row r="94" spans="1:12" ht="16.5" customHeight="1" x14ac:dyDescent="0.2">
      <c r="A94" s="452"/>
      <c r="B94" s="424"/>
      <c r="C94" s="453"/>
      <c r="D94" s="454"/>
      <c r="E94" s="263"/>
      <c r="F94" s="263"/>
      <c r="G94" s="282"/>
      <c r="H94" s="263"/>
      <c r="I94" s="12" t="s">
        <v>25</v>
      </c>
      <c r="J94" s="263" t="s">
        <v>17</v>
      </c>
      <c r="K94" s="263">
        <v>0.1</v>
      </c>
      <c r="L94" s="456"/>
    </row>
    <row r="95" spans="1:12" ht="24" customHeight="1" x14ac:dyDescent="0.2">
      <c r="A95" s="338">
        <v>85</v>
      </c>
      <c r="B95" s="316" t="s">
        <v>122</v>
      </c>
      <c r="C95" s="324" t="s">
        <v>17</v>
      </c>
      <c r="D95" s="325">
        <v>1.7214</v>
      </c>
      <c r="E95" s="326"/>
      <c r="F95" s="326"/>
      <c r="G95" s="327"/>
      <c r="H95" s="328"/>
      <c r="I95" s="326"/>
      <c r="J95" s="323"/>
      <c r="K95" s="329"/>
      <c r="L95" s="323"/>
    </row>
    <row r="96" spans="1:12" ht="17.25" customHeight="1" x14ac:dyDescent="0.2">
      <c r="A96" s="407" t="s">
        <v>230</v>
      </c>
      <c r="B96" s="408"/>
      <c r="C96" s="408"/>
      <c r="D96" s="408"/>
      <c r="E96" s="408"/>
      <c r="F96" s="408"/>
      <c r="G96" s="408"/>
      <c r="H96" s="408"/>
      <c r="I96" s="408"/>
      <c r="J96" s="408"/>
      <c r="K96" s="408"/>
      <c r="L96" s="409"/>
    </row>
    <row r="97" spans="1:12" ht="19.5" customHeight="1" x14ac:dyDescent="0.2">
      <c r="A97" s="410">
        <v>89</v>
      </c>
      <c r="B97" s="417" t="s">
        <v>231</v>
      </c>
      <c r="C97" s="412" t="s">
        <v>16</v>
      </c>
      <c r="D97" s="413">
        <v>48.78</v>
      </c>
      <c r="E97" s="265" t="s">
        <v>126</v>
      </c>
      <c r="F97" s="321" t="s">
        <v>127</v>
      </c>
      <c r="G97" s="322">
        <v>174</v>
      </c>
      <c r="H97" s="322" t="s">
        <v>18</v>
      </c>
      <c r="I97" s="314"/>
      <c r="J97" s="263"/>
      <c r="K97" s="7"/>
      <c r="L97" s="7"/>
    </row>
    <row r="98" spans="1:12" ht="24.75" customHeight="1" x14ac:dyDescent="0.2">
      <c r="A98" s="410"/>
      <c r="B98" s="417"/>
      <c r="C98" s="412"/>
      <c r="D98" s="413"/>
      <c r="E98" s="343"/>
      <c r="F98" s="343"/>
      <c r="G98" s="343"/>
      <c r="H98" s="343"/>
      <c r="I98" s="12" t="s">
        <v>24</v>
      </c>
      <c r="J98" s="7" t="s">
        <v>33</v>
      </c>
      <c r="K98" s="7">
        <v>250</v>
      </c>
      <c r="L98" s="7" t="s">
        <v>32</v>
      </c>
    </row>
    <row r="99" spans="1:12" ht="17.25" customHeight="1" x14ac:dyDescent="0.2">
      <c r="A99" s="410"/>
      <c r="B99" s="417"/>
      <c r="C99" s="412"/>
      <c r="D99" s="413"/>
      <c r="E99" s="321"/>
      <c r="F99" s="321"/>
      <c r="G99" s="322"/>
      <c r="H99" s="322"/>
      <c r="I99" s="12" t="s">
        <v>25</v>
      </c>
      <c r="J99" s="7" t="s">
        <v>98</v>
      </c>
      <c r="K99" s="7">
        <f>500*1.43</f>
        <v>715</v>
      </c>
      <c r="L99" s="7" t="s">
        <v>32</v>
      </c>
    </row>
    <row r="100" spans="1:12" ht="15.75" customHeight="1" x14ac:dyDescent="0.2">
      <c r="A100" s="420">
        <v>90</v>
      </c>
      <c r="B100" s="411" t="s">
        <v>257</v>
      </c>
      <c r="C100" s="487" t="s">
        <v>16</v>
      </c>
      <c r="D100" s="413">
        <v>7.2480000000000002</v>
      </c>
      <c r="E100" s="12" t="s">
        <v>141</v>
      </c>
      <c r="F100" s="7" t="s">
        <v>142</v>
      </c>
      <c r="G100" s="7" t="s">
        <v>144</v>
      </c>
      <c r="H100" s="306" t="s">
        <v>18</v>
      </c>
      <c r="I100" s="12" t="s">
        <v>116</v>
      </c>
      <c r="J100" s="7" t="s">
        <v>98</v>
      </c>
      <c r="K100" s="7">
        <f>50*1.43</f>
        <v>71.5</v>
      </c>
      <c r="L100" s="7" t="s">
        <v>32</v>
      </c>
    </row>
    <row r="101" spans="1:12" ht="41.25" customHeight="1" x14ac:dyDescent="0.2">
      <c r="A101" s="421"/>
      <c r="B101" s="411"/>
      <c r="C101" s="488"/>
      <c r="D101" s="413"/>
      <c r="E101" s="12" t="s">
        <v>143</v>
      </c>
      <c r="F101" s="7" t="s">
        <v>142</v>
      </c>
      <c r="G101" s="7" t="s">
        <v>145</v>
      </c>
      <c r="H101" s="306" t="s">
        <v>18</v>
      </c>
      <c r="I101" s="12" t="s">
        <v>117</v>
      </c>
      <c r="J101" s="306" t="s">
        <v>33</v>
      </c>
      <c r="K101" s="306">
        <v>25</v>
      </c>
      <c r="L101" s="7" t="s">
        <v>32</v>
      </c>
    </row>
    <row r="102" spans="1:12" ht="15" customHeight="1" x14ac:dyDescent="0.2">
      <c r="A102" s="410">
        <v>103</v>
      </c>
      <c r="B102" s="417" t="s">
        <v>258</v>
      </c>
      <c r="C102" s="418" t="s">
        <v>16</v>
      </c>
      <c r="D102" s="419">
        <v>0.77600000000000002</v>
      </c>
      <c r="E102" s="287" t="s">
        <v>131</v>
      </c>
      <c r="F102" s="490" t="s">
        <v>17</v>
      </c>
      <c r="G102" s="490">
        <v>0.77600000000000002</v>
      </c>
      <c r="H102" s="490" t="s">
        <v>18</v>
      </c>
      <c r="I102" s="287" t="s">
        <v>132</v>
      </c>
      <c r="J102" s="334" t="s">
        <v>98</v>
      </c>
      <c r="K102" s="334">
        <f>10*1.43</f>
        <v>14.299999999999999</v>
      </c>
      <c r="L102" s="489" t="s">
        <v>32</v>
      </c>
    </row>
    <row r="103" spans="1:12" ht="19.5" customHeight="1" x14ac:dyDescent="0.2">
      <c r="A103" s="410"/>
      <c r="B103" s="417"/>
      <c r="C103" s="418"/>
      <c r="D103" s="419"/>
      <c r="E103" s="287" t="s">
        <v>146</v>
      </c>
      <c r="F103" s="491"/>
      <c r="G103" s="491"/>
      <c r="H103" s="491"/>
      <c r="I103" s="287" t="s">
        <v>133</v>
      </c>
      <c r="J103" s="334" t="s">
        <v>33</v>
      </c>
      <c r="K103" s="334">
        <v>5</v>
      </c>
      <c r="L103" s="489"/>
    </row>
    <row r="104" spans="1:12" ht="19.5" customHeight="1" x14ac:dyDescent="0.2">
      <c r="A104" s="410"/>
      <c r="B104" s="417"/>
      <c r="C104" s="418"/>
      <c r="D104" s="419"/>
      <c r="E104" s="287" t="s">
        <v>147</v>
      </c>
      <c r="F104" s="492"/>
      <c r="G104" s="492"/>
      <c r="H104" s="492"/>
      <c r="I104" s="287"/>
      <c r="J104" s="334"/>
      <c r="K104" s="334"/>
      <c r="L104" s="489"/>
    </row>
    <row r="105" spans="1:12" ht="17.25" customHeight="1" x14ac:dyDescent="0.2">
      <c r="A105" s="410">
        <v>108</v>
      </c>
      <c r="B105" s="411" t="s">
        <v>135</v>
      </c>
      <c r="C105" s="412" t="s">
        <v>16</v>
      </c>
      <c r="D105" s="413">
        <v>1</v>
      </c>
      <c r="E105" s="346" t="s">
        <v>136</v>
      </c>
      <c r="F105" s="306" t="s">
        <v>17</v>
      </c>
      <c r="G105" s="306">
        <v>1</v>
      </c>
      <c r="H105" s="306" t="s">
        <v>38</v>
      </c>
      <c r="I105" s="308" t="s">
        <v>137</v>
      </c>
      <c r="J105" s="306" t="s">
        <v>17</v>
      </c>
      <c r="K105" s="306">
        <v>1</v>
      </c>
      <c r="L105" s="7" t="s">
        <v>38</v>
      </c>
    </row>
    <row r="106" spans="1:12" ht="15" customHeight="1" x14ac:dyDescent="0.2">
      <c r="A106" s="410"/>
      <c r="B106" s="411"/>
      <c r="C106" s="412"/>
      <c r="D106" s="413"/>
      <c r="E106" s="306"/>
      <c r="F106" s="306"/>
      <c r="G106" s="306"/>
      <c r="H106" s="306"/>
      <c r="I106" s="308" t="s">
        <v>138</v>
      </c>
      <c r="J106" s="306" t="s">
        <v>98</v>
      </c>
      <c r="K106" s="306">
        <f>40*1.43</f>
        <v>57.199999999999996</v>
      </c>
      <c r="L106" s="7" t="s">
        <v>32</v>
      </c>
    </row>
    <row r="107" spans="1:12" ht="17.25" customHeight="1" x14ac:dyDescent="0.2">
      <c r="A107" s="410"/>
      <c r="B107" s="411"/>
      <c r="C107" s="412"/>
      <c r="D107" s="413"/>
      <c r="E107" s="306"/>
      <c r="F107" s="306"/>
      <c r="G107" s="306"/>
      <c r="H107" s="306"/>
      <c r="I107" s="308" t="s">
        <v>139</v>
      </c>
      <c r="J107" s="306" t="s">
        <v>33</v>
      </c>
      <c r="K107" s="306">
        <v>20</v>
      </c>
      <c r="L107" s="7" t="s">
        <v>32</v>
      </c>
    </row>
    <row r="108" spans="1:12" ht="15.75" customHeight="1" x14ac:dyDescent="0.2">
      <c r="A108" s="410"/>
      <c r="B108" s="411"/>
      <c r="C108" s="412"/>
      <c r="D108" s="413"/>
      <c r="E108" s="348"/>
      <c r="F108" s="348"/>
      <c r="G108" s="348"/>
      <c r="H108" s="348"/>
      <c r="I108" s="308" t="s">
        <v>140</v>
      </c>
      <c r="J108" s="306" t="s">
        <v>33</v>
      </c>
      <c r="K108" s="306">
        <v>10</v>
      </c>
      <c r="L108" s="7" t="s">
        <v>32</v>
      </c>
    </row>
    <row r="109" spans="1:12" ht="18.75" customHeight="1" x14ac:dyDescent="0.2">
      <c r="A109" s="420">
        <v>113</v>
      </c>
      <c r="B109" s="414" t="s">
        <v>260</v>
      </c>
      <c r="C109" s="483" t="s">
        <v>17</v>
      </c>
      <c r="D109" s="485">
        <v>0.52800000000000002</v>
      </c>
      <c r="E109" s="347"/>
      <c r="F109" s="347"/>
      <c r="G109" s="347"/>
      <c r="H109" s="347"/>
      <c r="I109" s="310" t="s">
        <v>134</v>
      </c>
      <c r="J109" s="309" t="s">
        <v>33</v>
      </c>
      <c r="K109" s="309">
        <v>5</v>
      </c>
      <c r="L109" s="7" t="s">
        <v>32</v>
      </c>
    </row>
    <row r="110" spans="1:12" ht="14.25" customHeight="1" x14ac:dyDescent="0.2">
      <c r="A110" s="421"/>
      <c r="B110" s="415"/>
      <c r="C110" s="484"/>
      <c r="D110" s="486"/>
      <c r="E110" s="333"/>
      <c r="F110" s="333"/>
      <c r="G110" s="333"/>
      <c r="H110" s="333"/>
      <c r="I110" s="312" t="s">
        <v>130</v>
      </c>
      <c r="J110" s="313" t="s">
        <v>98</v>
      </c>
      <c r="K110" s="313">
        <f>10*1.43</f>
        <v>14.299999999999999</v>
      </c>
      <c r="L110" s="7" t="s">
        <v>32</v>
      </c>
    </row>
    <row r="111" spans="1:12" ht="19.5" customHeight="1" x14ac:dyDescent="0.2">
      <c r="A111" s="421"/>
      <c r="B111" s="415"/>
      <c r="C111" s="484"/>
      <c r="D111" s="486"/>
      <c r="E111" s="333"/>
      <c r="F111" s="333"/>
      <c r="G111" s="333"/>
      <c r="H111" s="333"/>
      <c r="I111" s="344" t="s">
        <v>148</v>
      </c>
      <c r="J111" s="331" t="s">
        <v>33</v>
      </c>
      <c r="K111" s="331">
        <v>5</v>
      </c>
      <c r="L111" s="322" t="s">
        <v>32</v>
      </c>
    </row>
    <row r="112" spans="1:12" ht="21" customHeight="1" x14ac:dyDescent="0.2">
      <c r="A112" s="422"/>
      <c r="B112" s="416"/>
      <c r="C112" s="494"/>
      <c r="D112" s="493"/>
      <c r="E112" s="333"/>
      <c r="F112" s="333"/>
      <c r="G112" s="333"/>
      <c r="H112" s="333"/>
      <c r="I112" s="312" t="s">
        <v>149</v>
      </c>
      <c r="J112" s="313" t="s">
        <v>17</v>
      </c>
      <c r="K112" s="313">
        <v>0.52800000000000002</v>
      </c>
      <c r="L112" s="350" t="s">
        <v>38</v>
      </c>
    </row>
    <row r="113" spans="1:12" ht="28.5" customHeight="1" x14ac:dyDescent="0.2">
      <c r="A113" s="420">
        <v>114</v>
      </c>
      <c r="B113" s="423" t="s">
        <v>259</v>
      </c>
      <c r="C113" s="425" t="s">
        <v>41</v>
      </c>
      <c r="D113" s="427">
        <v>2</v>
      </c>
      <c r="E113" s="287" t="s">
        <v>42</v>
      </c>
      <c r="F113" s="334" t="s">
        <v>36</v>
      </c>
      <c r="G113" s="334">
        <v>2</v>
      </c>
      <c r="H113" s="334" t="s">
        <v>38</v>
      </c>
      <c r="I113" s="287"/>
      <c r="J113" s="334"/>
      <c r="K113" s="334"/>
      <c r="L113" s="334"/>
    </row>
    <row r="114" spans="1:12" ht="24.75" customHeight="1" x14ac:dyDescent="0.2">
      <c r="A114" s="422"/>
      <c r="B114" s="424"/>
      <c r="C114" s="426"/>
      <c r="D114" s="428"/>
      <c r="E114" s="287" t="s">
        <v>150</v>
      </c>
      <c r="F114" s="334" t="s">
        <v>36</v>
      </c>
      <c r="G114" s="334">
        <v>2</v>
      </c>
      <c r="H114" s="334" t="s">
        <v>38</v>
      </c>
      <c r="I114" s="287"/>
      <c r="J114" s="334"/>
      <c r="K114" s="334"/>
      <c r="L114" s="332"/>
    </row>
    <row r="115" spans="1:12" ht="19.5" customHeight="1" x14ac:dyDescent="0.2">
      <c r="A115" s="420">
        <v>115</v>
      </c>
      <c r="B115" s="423" t="s">
        <v>39</v>
      </c>
      <c r="C115" s="447" t="s">
        <v>17</v>
      </c>
      <c r="D115" s="449">
        <v>62.238</v>
      </c>
      <c r="E115" s="263"/>
      <c r="F115" s="263"/>
      <c r="G115" s="282"/>
      <c r="H115" s="263"/>
      <c r="I115" s="12" t="s">
        <v>24</v>
      </c>
      <c r="J115" s="263" t="s">
        <v>26</v>
      </c>
      <c r="K115" s="263">
        <v>50</v>
      </c>
      <c r="L115" s="455" t="s">
        <v>22</v>
      </c>
    </row>
    <row r="116" spans="1:12" ht="16.5" customHeight="1" x14ac:dyDescent="0.2">
      <c r="A116" s="422"/>
      <c r="B116" s="424"/>
      <c r="C116" s="453"/>
      <c r="D116" s="454"/>
      <c r="E116" s="263"/>
      <c r="F116" s="263"/>
      <c r="G116" s="282"/>
      <c r="H116" s="263"/>
      <c r="I116" s="12" t="s">
        <v>25</v>
      </c>
      <c r="J116" s="263" t="s">
        <v>17</v>
      </c>
      <c r="K116" s="263">
        <v>0.1</v>
      </c>
      <c r="L116" s="456"/>
    </row>
    <row r="117" spans="1:12" ht="36.75" customHeight="1" x14ac:dyDescent="0.2">
      <c r="A117" s="351">
        <v>117</v>
      </c>
      <c r="B117" s="316" t="s">
        <v>122</v>
      </c>
      <c r="C117" s="324" t="s">
        <v>17</v>
      </c>
      <c r="D117" s="325">
        <v>62.238</v>
      </c>
      <c r="E117" s="326"/>
      <c r="F117" s="326"/>
      <c r="G117" s="327"/>
      <c r="H117" s="328"/>
      <c r="I117" s="326"/>
      <c r="J117" s="323"/>
      <c r="K117" s="329"/>
      <c r="L117" s="323"/>
    </row>
    <row r="118" spans="1:12" ht="17.25" customHeight="1" x14ac:dyDescent="0.2">
      <c r="A118" s="407" t="s">
        <v>262</v>
      </c>
      <c r="B118" s="408"/>
      <c r="C118" s="408"/>
      <c r="D118" s="408"/>
      <c r="E118" s="408"/>
      <c r="F118" s="408"/>
      <c r="G118" s="408"/>
      <c r="H118" s="408"/>
      <c r="I118" s="408"/>
      <c r="J118" s="408"/>
      <c r="K118" s="408"/>
      <c r="L118" s="409"/>
    </row>
    <row r="119" spans="1:12" ht="18.75" customHeight="1" x14ac:dyDescent="0.2">
      <c r="A119" s="410">
        <v>124</v>
      </c>
      <c r="B119" s="411" t="s">
        <v>261</v>
      </c>
      <c r="C119" s="412" t="s">
        <v>16</v>
      </c>
      <c r="D119" s="413">
        <v>50.822000000000003</v>
      </c>
      <c r="E119" s="353" t="s">
        <v>151</v>
      </c>
      <c r="F119" s="352" t="s">
        <v>17</v>
      </c>
      <c r="G119" s="354">
        <v>8.343</v>
      </c>
      <c r="H119" s="322" t="s">
        <v>18</v>
      </c>
      <c r="I119" s="314"/>
      <c r="J119" s="263"/>
      <c r="K119" s="7"/>
      <c r="L119" s="7"/>
    </row>
    <row r="120" spans="1:12" ht="15" customHeight="1" x14ac:dyDescent="0.2">
      <c r="A120" s="410"/>
      <c r="B120" s="411"/>
      <c r="C120" s="412"/>
      <c r="D120" s="413"/>
      <c r="E120" s="353" t="s">
        <v>152</v>
      </c>
      <c r="F120" s="352" t="s">
        <v>17</v>
      </c>
      <c r="G120" s="354">
        <v>8.1969999999999992</v>
      </c>
      <c r="H120" s="322" t="s">
        <v>18</v>
      </c>
      <c r="I120" s="314" t="s">
        <v>129</v>
      </c>
      <c r="J120" s="7" t="s">
        <v>33</v>
      </c>
      <c r="K120" s="7">
        <v>250</v>
      </c>
      <c r="L120" s="7" t="s">
        <v>32</v>
      </c>
    </row>
    <row r="121" spans="1:12" ht="14.25" customHeight="1" x14ac:dyDescent="0.2">
      <c r="A121" s="410"/>
      <c r="B121" s="411"/>
      <c r="C121" s="412"/>
      <c r="D121" s="413"/>
      <c r="E121" s="360" t="s">
        <v>153</v>
      </c>
      <c r="F121" s="352" t="s">
        <v>17</v>
      </c>
      <c r="G121" s="354">
        <v>8.2140000000000004</v>
      </c>
      <c r="H121" s="322" t="s">
        <v>18</v>
      </c>
      <c r="I121" s="314" t="s">
        <v>128</v>
      </c>
      <c r="J121" s="7" t="s">
        <v>98</v>
      </c>
      <c r="K121" s="7">
        <v>656</v>
      </c>
      <c r="L121" s="7" t="s">
        <v>32</v>
      </c>
    </row>
    <row r="122" spans="1:12" ht="13.5" customHeight="1" x14ac:dyDescent="0.2">
      <c r="A122" s="410"/>
      <c r="B122" s="411"/>
      <c r="C122" s="412"/>
      <c r="D122" s="413"/>
      <c r="E122" s="360" t="s">
        <v>154</v>
      </c>
      <c r="F122" s="352" t="s">
        <v>17</v>
      </c>
      <c r="G122" s="354">
        <v>8.6509999999999998</v>
      </c>
      <c r="H122" s="322" t="s">
        <v>18</v>
      </c>
      <c r="I122" s="361"/>
      <c r="J122" s="345"/>
      <c r="K122" s="345"/>
      <c r="L122" s="307"/>
    </row>
    <row r="123" spans="1:12" ht="13.5" customHeight="1" x14ac:dyDescent="0.2">
      <c r="A123" s="410"/>
      <c r="B123" s="411"/>
      <c r="C123" s="412"/>
      <c r="D123" s="413"/>
      <c r="E123" s="360" t="s">
        <v>155</v>
      </c>
      <c r="F123" s="352" t="s">
        <v>17</v>
      </c>
      <c r="G123" s="354">
        <v>8.6370000000000005</v>
      </c>
      <c r="H123" s="322" t="s">
        <v>18</v>
      </c>
      <c r="I123" s="361"/>
      <c r="J123" s="345"/>
      <c r="K123" s="345"/>
      <c r="L123" s="307"/>
    </row>
    <row r="124" spans="1:12" ht="44.25" customHeight="1" x14ac:dyDescent="0.2">
      <c r="A124" s="410"/>
      <c r="B124" s="411"/>
      <c r="C124" s="412"/>
      <c r="D124" s="413"/>
      <c r="E124" s="360" t="s">
        <v>156</v>
      </c>
      <c r="F124" s="352" t="s">
        <v>17</v>
      </c>
      <c r="G124" s="354">
        <v>8.7799999999999994</v>
      </c>
      <c r="H124" s="340" t="s">
        <v>18</v>
      </c>
      <c r="I124" s="311"/>
      <c r="J124" s="306"/>
      <c r="K124" s="306"/>
      <c r="L124" s="7"/>
    </row>
    <row r="125" spans="1:12" ht="13.5" customHeight="1" x14ac:dyDescent="0.2">
      <c r="A125" s="410"/>
      <c r="B125" s="411"/>
      <c r="C125" s="412"/>
      <c r="D125" s="413"/>
      <c r="E125" s="311" t="s">
        <v>124</v>
      </c>
      <c r="F125" s="306" t="s">
        <v>36</v>
      </c>
      <c r="G125" s="306">
        <v>18</v>
      </c>
      <c r="H125" s="7" t="s">
        <v>38</v>
      </c>
      <c r="I125" s="311"/>
      <c r="J125" s="306"/>
      <c r="K125" s="306"/>
      <c r="L125" s="7"/>
    </row>
    <row r="126" spans="1:12" ht="33" customHeight="1" x14ac:dyDescent="0.2">
      <c r="A126" s="420">
        <v>134</v>
      </c>
      <c r="B126" s="423" t="s">
        <v>263</v>
      </c>
      <c r="C126" s="425" t="s">
        <v>41</v>
      </c>
      <c r="D126" s="427">
        <v>4</v>
      </c>
      <c r="E126" s="349" t="s">
        <v>42</v>
      </c>
      <c r="F126" s="338" t="s">
        <v>36</v>
      </c>
      <c r="G126" s="338">
        <v>4</v>
      </c>
      <c r="H126" s="338" t="s">
        <v>38</v>
      </c>
      <c r="I126" s="349"/>
      <c r="J126" s="338"/>
      <c r="K126" s="338"/>
      <c r="L126" s="338"/>
    </row>
    <row r="127" spans="1:12" ht="27.75" customHeight="1" x14ac:dyDescent="0.2">
      <c r="A127" s="422"/>
      <c r="B127" s="424"/>
      <c r="C127" s="426"/>
      <c r="D127" s="428"/>
      <c r="E127" s="349" t="s">
        <v>150</v>
      </c>
      <c r="F127" s="338" t="s">
        <v>36</v>
      </c>
      <c r="G127" s="338">
        <v>4</v>
      </c>
      <c r="H127" s="338" t="s">
        <v>38</v>
      </c>
      <c r="I127" s="349"/>
      <c r="J127" s="338"/>
      <c r="K127" s="338"/>
      <c r="L127" s="339"/>
    </row>
    <row r="128" spans="1:12" ht="22.5" customHeight="1" x14ac:dyDescent="0.2">
      <c r="A128" s="420">
        <v>135</v>
      </c>
      <c r="B128" s="423" t="s">
        <v>39</v>
      </c>
      <c r="C128" s="447" t="s">
        <v>17</v>
      </c>
      <c r="D128" s="449">
        <v>50.822000000000003</v>
      </c>
      <c r="E128" s="263"/>
      <c r="F128" s="263"/>
      <c r="G128" s="282"/>
      <c r="H128" s="263"/>
      <c r="I128" s="12" t="s">
        <v>24</v>
      </c>
      <c r="J128" s="263" t="s">
        <v>26</v>
      </c>
      <c r="K128" s="263">
        <v>50</v>
      </c>
      <c r="L128" s="455" t="s">
        <v>22</v>
      </c>
    </row>
    <row r="129" spans="1:12" ht="18.75" customHeight="1" x14ac:dyDescent="0.2">
      <c r="A129" s="422"/>
      <c r="B129" s="424"/>
      <c r="C129" s="453"/>
      <c r="D129" s="454"/>
      <c r="E129" s="263"/>
      <c r="F129" s="263"/>
      <c r="G129" s="282"/>
      <c r="H129" s="263"/>
      <c r="I129" s="12" t="s">
        <v>25</v>
      </c>
      <c r="J129" s="263" t="s">
        <v>17</v>
      </c>
      <c r="K129" s="263">
        <v>0.1</v>
      </c>
      <c r="L129" s="456"/>
    </row>
    <row r="130" spans="1:12" ht="26.25" customHeight="1" x14ac:dyDescent="0.2">
      <c r="A130" s="351">
        <v>137</v>
      </c>
      <c r="B130" s="337" t="s">
        <v>122</v>
      </c>
      <c r="C130" s="324" t="s">
        <v>17</v>
      </c>
      <c r="D130" s="325">
        <v>50.822000000000003</v>
      </c>
      <c r="E130" s="326"/>
      <c r="F130" s="326"/>
      <c r="G130" s="327"/>
      <c r="H130" s="328"/>
      <c r="I130" s="326"/>
      <c r="J130" s="323"/>
      <c r="K130" s="329"/>
      <c r="L130" s="323"/>
    </row>
    <row r="131" spans="1:12" ht="27.75" customHeight="1" x14ac:dyDescent="0.2">
      <c r="A131" s="420">
        <v>138</v>
      </c>
      <c r="B131" s="495" t="s">
        <v>264</v>
      </c>
      <c r="C131" s="498" t="s">
        <v>17</v>
      </c>
      <c r="D131" s="501">
        <v>5.4340000000000002</v>
      </c>
      <c r="E131" s="333"/>
      <c r="F131" s="333"/>
      <c r="G131" s="333"/>
      <c r="H131" s="333"/>
      <c r="I131" s="12" t="s">
        <v>24</v>
      </c>
      <c r="J131" s="263" t="s">
        <v>26</v>
      </c>
      <c r="K131" s="263">
        <v>50</v>
      </c>
      <c r="L131" s="504" t="s">
        <v>32</v>
      </c>
    </row>
    <row r="132" spans="1:12" ht="27.75" customHeight="1" x14ac:dyDescent="0.2">
      <c r="A132" s="421"/>
      <c r="B132" s="496"/>
      <c r="C132" s="499"/>
      <c r="D132" s="502"/>
      <c r="E132" s="333"/>
      <c r="F132" s="333"/>
      <c r="G132" s="333"/>
      <c r="H132" s="333"/>
      <c r="I132" s="12" t="s">
        <v>25</v>
      </c>
      <c r="J132" s="263" t="s">
        <v>17</v>
      </c>
      <c r="K132" s="263">
        <v>0.1</v>
      </c>
      <c r="L132" s="505"/>
    </row>
    <row r="133" spans="1:12" ht="27.75" customHeight="1" x14ac:dyDescent="0.2">
      <c r="A133" s="422"/>
      <c r="B133" s="497"/>
      <c r="C133" s="500"/>
      <c r="D133" s="503"/>
      <c r="E133" s="333"/>
      <c r="F133" s="333"/>
      <c r="G133" s="333"/>
      <c r="H133" s="333"/>
      <c r="I133" s="312"/>
      <c r="J133" s="345"/>
      <c r="K133" s="345"/>
      <c r="L133" s="506"/>
    </row>
    <row r="134" spans="1:12" ht="27.75" customHeight="1" x14ac:dyDescent="0.2">
      <c r="A134" s="407" t="s">
        <v>265</v>
      </c>
      <c r="B134" s="408"/>
      <c r="C134" s="408"/>
      <c r="D134" s="408"/>
      <c r="E134" s="408"/>
      <c r="F134" s="408"/>
      <c r="G134" s="408"/>
      <c r="H134" s="408"/>
      <c r="I134" s="408"/>
      <c r="J134" s="408"/>
      <c r="K134" s="408"/>
      <c r="L134" s="409"/>
    </row>
    <row r="135" spans="1:12" ht="27.75" customHeight="1" x14ac:dyDescent="0.2">
      <c r="A135" s="420">
        <v>139</v>
      </c>
      <c r="B135" s="411" t="s">
        <v>266</v>
      </c>
      <c r="C135" s="487" t="s">
        <v>16</v>
      </c>
      <c r="D135" s="413">
        <v>5.0919999999999996</v>
      </c>
      <c r="E135" s="12" t="s">
        <v>158</v>
      </c>
      <c r="F135" s="7" t="s">
        <v>142</v>
      </c>
      <c r="G135" s="7" t="s">
        <v>159</v>
      </c>
      <c r="H135" s="306" t="s">
        <v>18</v>
      </c>
      <c r="I135" s="12" t="s">
        <v>116</v>
      </c>
      <c r="J135" s="7" t="s">
        <v>98</v>
      </c>
      <c r="K135" s="7">
        <f>50*1.43</f>
        <v>71.5</v>
      </c>
      <c r="L135" s="7" t="s">
        <v>32</v>
      </c>
    </row>
    <row r="136" spans="1:12" ht="27.75" customHeight="1" x14ac:dyDescent="0.2">
      <c r="A136" s="421"/>
      <c r="B136" s="411"/>
      <c r="C136" s="488"/>
      <c r="D136" s="413"/>
      <c r="E136" s="12" t="s">
        <v>157</v>
      </c>
      <c r="F136" s="7" t="s">
        <v>142</v>
      </c>
      <c r="G136" s="7" t="s">
        <v>160</v>
      </c>
      <c r="H136" s="306" t="s">
        <v>18</v>
      </c>
      <c r="I136" s="12" t="s">
        <v>117</v>
      </c>
      <c r="J136" s="306" t="s">
        <v>33</v>
      </c>
      <c r="K136" s="306">
        <v>25</v>
      </c>
      <c r="L136" s="7" t="s">
        <v>32</v>
      </c>
    </row>
    <row r="137" spans="1:12" ht="16.5" customHeight="1" x14ac:dyDescent="0.2">
      <c r="A137" s="421"/>
      <c r="B137" s="411"/>
      <c r="C137" s="488"/>
      <c r="D137" s="413"/>
      <c r="E137" s="311" t="s">
        <v>124</v>
      </c>
      <c r="F137" s="306" t="s">
        <v>36</v>
      </c>
      <c r="G137" s="306">
        <v>12</v>
      </c>
      <c r="H137" s="7" t="s">
        <v>38</v>
      </c>
      <c r="I137" s="305"/>
      <c r="J137" s="305"/>
      <c r="K137" s="305"/>
      <c r="L137" s="305"/>
    </row>
    <row r="138" spans="1:12" ht="18" customHeight="1" x14ac:dyDescent="0.2">
      <c r="A138" s="420">
        <v>144</v>
      </c>
      <c r="B138" s="423" t="s">
        <v>263</v>
      </c>
      <c r="C138" s="425" t="s">
        <v>41</v>
      </c>
      <c r="D138" s="427">
        <v>4</v>
      </c>
      <c r="E138" s="349" t="s">
        <v>42</v>
      </c>
      <c r="F138" s="338" t="s">
        <v>36</v>
      </c>
      <c r="G138" s="338">
        <v>4</v>
      </c>
      <c r="H138" s="338" t="s">
        <v>38</v>
      </c>
      <c r="I138" s="349"/>
      <c r="J138" s="338"/>
      <c r="K138" s="338"/>
      <c r="L138" s="338"/>
    </row>
    <row r="139" spans="1:12" ht="21.75" customHeight="1" x14ac:dyDescent="0.2">
      <c r="A139" s="422"/>
      <c r="B139" s="424"/>
      <c r="C139" s="426"/>
      <c r="D139" s="428"/>
      <c r="E139" s="349" t="s">
        <v>150</v>
      </c>
      <c r="F139" s="338" t="s">
        <v>36</v>
      </c>
      <c r="G139" s="338">
        <v>4</v>
      </c>
      <c r="H139" s="338" t="s">
        <v>38</v>
      </c>
      <c r="I139" s="349"/>
      <c r="J139" s="338"/>
      <c r="K139" s="338"/>
      <c r="L139" s="339"/>
    </row>
    <row r="140" spans="1:12" ht="27" customHeight="1" x14ac:dyDescent="0.2">
      <c r="A140" s="420">
        <v>145</v>
      </c>
      <c r="B140" s="423" t="s">
        <v>39</v>
      </c>
      <c r="C140" s="447" t="s">
        <v>17</v>
      </c>
      <c r="D140" s="449">
        <v>5.0919999999999996</v>
      </c>
      <c r="E140" s="263"/>
      <c r="F140" s="263"/>
      <c r="G140" s="282"/>
      <c r="H140" s="263"/>
      <c r="I140" s="12" t="s">
        <v>24</v>
      </c>
      <c r="J140" s="263" t="s">
        <v>26</v>
      </c>
      <c r="K140" s="263">
        <v>50</v>
      </c>
      <c r="L140" s="335" t="s">
        <v>22</v>
      </c>
    </row>
    <row r="141" spans="1:12" ht="18.75" customHeight="1" x14ac:dyDescent="0.2">
      <c r="A141" s="422"/>
      <c r="B141" s="424"/>
      <c r="C141" s="453"/>
      <c r="D141" s="454"/>
      <c r="E141" s="263"/>
      <c r="F141" s="263"/>
      <c r="G141" s="282"/>
      <c r="H141" s="263"/>
      <c r="I141" s="12" t="s">
        <v>25</v>
      </c>
      <c r="J141" s="263" t="s">
        <v>17</v>
      </c>
      <c r="K141" s="263">
        <v>0.1</v>
      </c>
      <c r="L141" s="336"/>
    </row>
    <row r="142" spans="1:12" ht="27" customHeight="1" x14ac:dyDescent="0.2">
      <c r="A142" s="351">
        <v>147</v>
      </c>
      <c r="B142" s="362" t="s">
        <v>122</v>
      </c>
      <c r="C142" s="324" t="s">
        <v>17</v>
      </c>
      <c r="D142" s="325">
        <v>5.0919999999999996</v>
      </c>
      <c r="E142" s="326"/>
      <c r="F142" s="326"/>
      <c r="G142" s="327"/>
      <c r="H142" s="328"/>
      <c r="I142" s="326"/>
      <c r="J142" s="323"/>
      <c r="K142" s="329"/>
      <c r="L142" s="323"/>
    </row>
    <row r="143" spans="1:12" ht="18.75" customHeight="1" x14ac:dyDescent="0.2">
      <c r="A143" s="507" t="s">
        <v>267</v>
      </c>
      <c r="B143" s="508"/>
      <c r="C143" s="508"/>
      <c r="D143" s="508"/>
      <c r="E143" s="508"/>
      <c r="F143" s="508"/>
      <c r="G143" s="508"/>
      <c r="H143" s="508"/>
      <c r="I143" s="508"/>
      <c r="J143" s="508"/>
      <c r="K143" s="508"/>
      <c r="L143" s="509"/>
    </row>
    <row r="144" spans="1:12" ht="16.5" customHeight="1" x14ac:dyDescent="0.2">
      <c r="A144" s="510">
        <v>152</v>
      </c>
      <c r="B144" s="511" t="s">
        <v>261</v>
      </c>
      <c r="C144" s="489" t="s">
        <v>16</v>
      </c>
      <c r="D144" s="512">
        <v>46.823999999999998</v>
      </c>
      <c r="E144" s="360" t="s">
        <v>161</v>
      </c>
      <c r="F144" s="325" t="s">
        <v>17</v>
      </c>
      <c r="G144" s="364">
        <v>7.8840000000000003</v>
      </c>
      <c r="H144" s="284" t="s">
        <v>18</v>
      </c>
      <c r="I144" s="361"/>
      <c r="J144" s="345"/>
      <c r="K144" s="345"/>
      <c r="L144" s="307"/>
    </row>
    <row r="145" spans="1:12" ht="17.25" customHeight="1" x14ac:dyDescent="0.2">
      <c r="A145" s="510"/>
      <c r="B145" s="511"/>
      <c r="C145" s="489"/>
      <c r="D145" s="512"/>
      <c r="E145" s="360" t="s">
        <v>162</v>
      </c>
      <c r="F145" s="325" t="s">
        <v>17</v>
      </c>
      <c r="G145" s="364">
        <v>7.734</v>
      </c>
      <c r="H145" s="284" t="s">
        <v>18</v>
      </c>
      <c r="I145" s="361" t="s">
        <v>129</v>
      </c>
      <c r="J145" s="307" t="s">
        <v>33</v>
      </c>
      <c r="K145" s="307">
        <v>250</v>
      </c>
      <c r="L145" s="307" t="s">
        <v>32</v>
      </c>
    </row>
    <row r="146" spans="1:12" ht="17.25" customHeight="1" x14ac:dyDescent="0.2">
      <c r="A146" s="510"/>
      <c r="B146" s="511"/>
      <c r="C146" s="489"/>
      <c r="D146" s="512"/>
      <c r="E146" s="360" t="s">
        <v>163</v>
      </c>
      <c r="F146" s="325" t="s">
        <v>17</v>
      </c>
      <c r="G146" s="364">
        <v>7.774</v>
      </c>
      <c r="H146" s="284" t="s">
        <v>18</v>
      </c>
      <c r="I146" s="361" t="s">
        <v>128</v>
      </c>
      <c r="J146" s="307" t="s">
        <v>98</v>
      </c>
      <c r="K146" s="307">
        <v>656</v>
      </c>
      <c r="L146" s="307" t="s">
        <v>32</v>
      </c>
    </row>
    <row r="147" spans="1:12" ht="17.25" customHeight="1" x14ac:dyDescent="0.2">
      <c r="A147" s="510"/>
      <c r="B147" s="511"/>
      <c r="C147" s="489"/>
      <c r="D147" s="512"/>
      <c r="E147" s="360" t="s">
        <v>163</v>
      </c>
      <c r="F147" s="325" t="s">
        <v>17</v>
      </c>
      <c r="G147" s="364">
        <v>7.774</v>
      </c>
      <c r="H147" s="284" t="s">
        <v>18</v>
      </c>
      <c r="I147" s="361"/>
      <c r="J147" s="345"/>
      <c r="K147" s="345"/>
      <c r="L147" s="307"/>
    </row>
    <row r="148" spans="1:12" ht="15" customHeight="1" x14ac:dyDescent="0.2">
      <c r="A148" s="510"/>
      <c r="B148" s="511"/>
      <c r="C148" s="489"/>
      <c r="D148" s="512"/>
      <c r="E148" s="360" t="s">
        <v>164</v>
      </c>
      <c r="F148" s="325" t="s">
        <v>17</v>
      </c>
      <c r="G148" s="364">
        <v>7.774</v>
      </c>
      <c r="H148" s="284" t="s">
        <v>18</v>
      </c>
      <c r="I148" s="361"/>
      <c r="J148" s="345"/>
      <c r="K148" s="345"/>
      <c r="L148" s="307"/>
    </row>
    <row r="149" spans="1:12" ht="39.75" customHeight="1" x14ac:dyDescent="0.2">
      <c r="A149" s="510"/>
      <c r="B149" s="511"/>
      <c r="C149" s="489"/>
      <c r="D149" s="512"/>
      <c r="E149" s="360" t="s">
        <v>165</v>
      </c>
      <c r="F149" s="325" t="s">
        <v>17</v>
      </c>
      <c r="G149" s="364">
        <v>7.8840000000000003</v>
      </c>
      <c r="H149" s="284" t="s">
        <v>18</v>
      </c>
      <c r="I149" s="361"/>
      <c r="J149" s="345"/>
      <c r="K149" s="345"/>
      <c r="L149" s="307"/>
    </row>
    <row r="150" spans="1:12" ht="27.75" customHeight="1" x14ac:dyDescent="0.2">
      <c r="A150" s="510"/>
      <c r="B150" s="511"/>
      <c r="C150" s="489"/>
      <c r="D150" s="512"/>
      <c r="E150" s="361" t="s">
        <v>124</v>
      </c>
      <c r="F150" s="345" t="s">
        <v>36</v>
      </c>
      <c r="G150" s="345">
        <v>18</v>
      </c>
      <c r="H150" s="307" t="s">
        <v>38</v>
      </c>
    </row>
    <row r="151" spans="1:12" ht="15" customHeight="1" x14ac:dyDescent="0.2">
      <c r="A151" s="481">
        <v>159</v>
      </c>
      <c r="B151" s="423" t="s">
        <v>39</v>
      </c>
      <c r="C151" s="425" t="s">
        <v>17</v>
      </c>
      <c r="D151" s="514">
        <v>46.823999999999998</v>
      </c>
      <c r="E151" s="345"/>
      <c r="F151" s="345"/>
      <c r="G151" s="365"/>
      <c r="H151" s="345"/>
      <c r="I151" s="312" t="s">
        <v>24</v>
      </c>
      <c r="J151" s="345" t="s">
        <v>26</v>
      </c>
      <c r="K151" s="345">
        <v>50</v>
      </c>
      <c r="L151" s="483" t="s">
        <v>22</v>
      </c>
    </row>
    <row r="152" spans="1:12" ht="38.25" customHeight="1" x14ac:dyDescent="0.2">
      <c r="A152" s="513"/>
      <c r="B152" s="424"/>
      <c r="C152" s="426"/>
      <c r="D152" s="515"/>
      <c r="E152" s="345"/>
      <c r="F152" s="345"/>
      <c r="G152" s="365"/>
      <c r="H152" s="345"/>
      <c r="I152" s="312" t="s">
        <v>25</v>
      </c>
      <c r="J152" s="345" t="s">
        <v>17</v>
      </c>
      <c r="K152" s="345">
        <v>0.1</v>
      </c>
      <c r="L152" s="494"/>
    </row>
    <row r="153" spans="1:12" ht="51" customHeight="1" x14ac:dyDescent="0.2">
      <c r="A153" s="366">
        <v>161</v>
      </c>
      <c r="B153" s="337" t="s">
        <v>122</v>
      </c>
      <c r="C153" s="324" t="s">
        <v>17</v>
      </c>
      <c r="D153" s="325">
        <v>46.823999999999998</v>
      </c>
      <c r="E153" s="326"/>
      <c r="F153" s="326"/>
      <c r="G153" s="327"/>
      <c r="H153" s="328"/>
      <c r="I153" s="326"/>
      <c r="J153" s="323"/>
      <c r="K153" s="329"/>
      <c r="L153" s="323"/>
    </row>
    <row r="154" spans="1:12" ht="38.25" customHeight="1" x14ac:dyDescent="0.2">
      <c r="A154" s="481">
        <v>162</v>
      </c>
      <c r="B154" s="495" t="s">
        <v>264</v>
      </c>
      <c r="C154" s="498" t="s">
        <v>17</v>
      </c>
      <c r="D154" s="501">
        <v>5.4340000000000002</v>
      </c>
      <c r="E154" s="367" t="s">
        <v>166</v>
      </c>
      <c r="F154" s="368" t="s">
        <v>17</v>
      </c>
      <c r="G154" s="368">
        <v>5.4340000000000002</v>
      </c>
      <c r="H154" s="368" t="s">
        <v>18</v>
      </c>
      <c r="I154" s="312" t="s">
        <v>24</v>
      </c>
      <c r="J154" s="345" t="s">
        <v>26</v>
      </c>
      <c r="K154" s="345">
        <v>50</v>
      </c>
      <c r="L154" s="516" t="s">
        <v>32</v>
      </c>
    </row>
    <row r="155" spans="1:12" ht="19.5" customHeight="1" x14ac:dyDescent="0.2">
      <c r="A155" s="482"/>
      <c r="B155" s="496"/>
      <c r="C155" s="499"/>
      <c r="D155" s="502"/>
      <c r="E155" s="368"/>
      <c r="F155" s="368"/>
      <c r="G155" s="368"/>
      <c r="H155" s="368"/>
      <c r="I155" s="312" t="s">
        <v>25</v>
      </c>
      <c r="J155" s="345" t="s">
        <v>17</v>
      </c>
      <c r="K155" s="345">
        <v>0.1</v>
      </c>
      <c r="L155" s="517"/>
    </row>
    <row r="156" spans="1:12" ht="13.5" customHeight="1" x14ac:dyDescent="0.2">
      <c r="A156" s="513"/>
      <c r="B156" s="497"/>
      <c r="C156" s="500"/>
      <c r="D156" s="503"/>
      <c r="E156" s="368"/>
      <c r="F156" s="368"/>
      <c r="G156" s="368"/>
      <c r="H156" s="368"/>
      <c r="I156" s="312"/>
      <c r="J156" s="345"/>
      <c r="K156" s="345"/>
      <c r="L156" s="518"/>
    </row>
    <row r="157" spans="1:12" ht="11.25" customHeight="1" x14ac:dyDescent="0.2">
      <c r="B157" s="474" t="s">
        <v>44</v>
      </c>
      <c r="C157" s="474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ht="12" customHeight="1" x14ac:dyDescent="0.2">
      <c r="B158" s="16" t="s">
        <v>23</v>
      </c>
      <c r="C158" s="289"/>
      <c r="D158" s="290"/>
      <c r="E158" s="291"/>
      <c r="F158" s="291"/>
      <c r="G158" s="291"/>
      <c r="H158" s="291"/>
      <c r="I158" s="291"/>
      <c r="J158" s="291"/>
      <c r="K158" s="291"/>
      <c r="L158" s="291"/>
    </row>
    <row r="159" spans="1:12" ht="13.5" customHeight="1" x14ac:dyDescent="0.2">
      <c r="B159" s="292"/>
      <c r="C159" s="293"/>
      <c r="D159" s="293"/>
      <c r="E159" s="293"/>
      <c r="F159" s="292" t="s">
        <v>46</v>
      </c>
      <c r="G159" s="294"/>
      <c r="H159" s="295"/>
      <c r="I159" s="295"/>
      <c r="J159" s="295"/>
      <c r="K159" s="296"/>
      <c r="L159" s="291"/>
    </row>
    <row r="160" spans="1:12" ht="12" customHeight="1" x14ac:dyDescent="0.2">
      <c r="B160" s="292"/>
      <c r="C160" s="293"/>
      <c r="D160" s="293"/>
      <c r="E160" s="293"/>
      <c r="F160" s="295"/>
      <c r="G160" s="294"/>
      <c r="H160" s="295"/>
      <c r="I160" s="295"/>
      <c r="J160" s="295"/>
      <c r="K160" s="296"/>
      <c r="L160" s="291"/>
    </row>
    <row r="161" spans="1:12" ht="12.75" customHeight="1" x14ac:dyDescent="0.2">
      <c r="B161" s="297"/>
      <c r="C161" s="289"/>
      <c r="D161" s="290"/>
      <c r="E161" s="291"/>
      <c r="F161" s="292" t="s">
        <v>45</v>
      </c>
      <c r="G161" s="294"/>
      <c r="H161" s="295"/>
      <c r="I161" s="295"/>
      <c r="J161" s="295"/>
      <c r="K161" s="291"/>
      <c r="L161" s="291"/>
    </row>
    <row r="162" spans="1:12" ht="17.25" customHeight="1" x14ac:dyDescent="0.2">
      <c r="A162" s="441"/>
      <c r="B162" s="441"/>
      <c r="C162" s="1"/>
      <c r="D162" s="298"/>
      <c r="E162" s="298"/>
      <c r="F162" s="299"/>
      <c r="G162" s="300"/>
      <c r="H162" s="318"/>
      <c r="I162" s="318"/>
      <c r="J162" s="318"/>
      <c r="K162" s="301"/>
      <c r="L162" s="302"/>
    </row>
    <row r="163" spans="1:12" ht="24" customHeight="1" x14ac:dyDescent="0.2">
      <c r="G163" s="269"/>
      <c r="H163" s="442"/>
      <c r="I163" s="442"/>
      <c r="J163" s="442"/>
      <c r="K163" s="267"/>
      <c r="L163" s="267"/>
    </row>
    <row r="164" spans="1:12" ht="29.25" customHeight="1" x14ac:dyDescent="0.2"/>
    <row r="165" spans="1:12" ht="20.25" customHeight="1" x14ac:dyDescent="0.2"/>
    <row r="166" spans="1:12" ht="24" customHeight="1" x14ac:dyDescent="0.2"/>
    <row r="167" spans="1:12" ht="12.75" customHeight="1" x14ac:dyDescent="0.2"/>
    <row r="168" spans="1:12" s="295" customFormat="1" ht="26.25" customHeight="1" x14ac:dyDescent="0.2">
      <c r="A168" s="3"/>
      <c r="B168" s="16"/>
      <c r="C168" s="3"/>
      <c r="D168" s="4"/>
      <c r="E168" s="5"/>
      <c r="F168" s="6"/>
      <c r="G168" s="2"/>
      <c r="H168" s="2"/>
      <c r="I168" s="2"/>
      <c r="J168" s="2"/>
      <c r="K168" s="2"/>
      <c r="L168" s="2"/>
    </row>
    <row r="169" spans="1:12" s="295" customFormat="1" ht="17.25" customHeight="1" x14ac:dyDescent="0.2">
      <c r="A169" s="3"/>
      <c r="B169" s="16"/>
      <c r="C169" s="3"/>
      <c r="D169" s="4"/>
      <c r="E169" s="5"/>
      <c r="F169" s="6"/>
      <c r="G169" s="2"/>
      <c r="H169" s="2"/>
      <c r="I169" s="2"/>
      <c r="J169" s="2"/>
      <c r="K169" s="2"/>
      <c r="L169" s="2"/>
    </row>
    <row r="170" spans="1:12" s="295" customFormat="1" ht="38.25" customHeight="1" x14ac:dyDescent="0.2">
      <c r="A170" s="3"/>
      <c r="B170" s="16"/>
      <c r="C170" s="3"/>
      <c r="D170" s="4"/>
      <c r="E170" s="5"/>
      <c r="F170" s="6"/>
      <c r="G170" s="2"/>
      <c r="H170" s="2"/>
      <c r="I170" s="2"/>
      <c r="J170" s="2"/>
      <c r="K170" s="2"/>
      <c r="L170" s="2"/>
    </row>
    <row r="171" spans="1:12" s="295" customFormat="1" ht="97.5" customHeight="1" x14ac:dyDescent="0.2">
      <c r="A171" s="3"/>
      <c r="B171" s="16"/>
      <c r="C171" s="3"/>
      <c r="D171" s="4"/>
      <c r="E171" s="5"/>
      <c r="F171" s="6"/>
      <c r="G171" s="2"/>
      <c r="H171" s="2"/>
      <c r="I171" s="2"/>
      <c r="J171" s="2"/>
      <c r="K171" s="2"/>
      <c r="L171" s="2"/>
    </row>
    <row r="172" spans="1:12" s="295" customFormat="1" ht="97.5" customHeight="1" x14ac:dyDescent="0.2">
      <c r="A172" s="3"/>
      <c r="B172" s="16"/>
      <c r="C172" s="3"/>
      <c r="D172" s="4"/>
      <c r="E172" s="5"/>
      <c r="F172" s="6"/>
      <c r="G172" s="2"/>
      <c r="H172" s="2"/>
      <c r="I172" s="2"/>
      <c r="J172" s="2"/>
      <c r="K172" s="2"/>
      <c r="L172" s="2"/>
    </row>
    <row r="173" spans="1:12" ht="20.25" customHeight="1" x14ac:dyDescent="0.2"/>
    <row r="174" spans="1:12" ht="18" customHeight="1" x14ac:dyDescent="0.2"/>
    <row r="175" spans="1:12" ht="26.25" customHeight="1" x14ac:dyDescent="0.2"/>
    <row r="176" spans="1:12" ht="27.75" customHeight="1" x14ac:dyDescent="0.2"/>
    <row r="177" spans="1:12" s="295" customFormat="1" ht="30.75" customHeight="1" x14ac:dyDescent="0.2">
      <c r="A177" s="3"/>
      <c r="B177" s="16"/>
      <c r="C177" s="3"/>
      <c r="D177" s="4"/>
      <c r="E177" s="5"/>
      <c r="F177" s="6"/>
      <c r="G177" s="2"/>
      <c r="H177" s="2"/>
      <c r="I177" s="2"/>
      <c r="J177" s="2"/>
      <c r="K177" s="2"/>
      <c r="L177" s="2"/>
    </row>
    <row r="178" spans="1:12" s="295" customFormat="1" ht="16.5" customHeight="1" x14ac:dyDescent="0.2">
      <c r="A178" s="3"/>
      <c r="B178" s="16"/>
      <c r="C178" s="3"/>
      <c r="D178" s="4"/>
      <c r="E178" s="5"/>
      <c r="F178" s="6"/>
      <c r="G178" s="2"/>
      <c r="H178" s="2"/>
      <c r="I178" s="2"/>
      <c r="J178" s="2"/>
      <c r="K178" s="2"/>
      <c r="L178" s="2"/>
    </row>
    <row r="179" spans="1:12" s="295" customFormat="1" ht="18" customHeight="1" x14ac:dyDescent="0.2">
      <c r="A179" s="3"/>
      <c r="B179" s="16"/>
      <c r="C179" s="3"/>
      <c r="D179" s="4"/>
      <c r="E179" s="5"/>
      <c r="F179" s="6"/>
      <c r="G179" s="2"/>
      <c r="H179" s="2"/>
      <c r="I179" s="2"/>
      <c r="J179" s="2"/>
      <c r="K179" s="2"/>
      <c r="L179" s="2"/>
    </row>
    <row r="180" spans="1:12" ht="30" customHeight="1" x14ac:dyDescent="0.2"/>
  </sheetData>
  <mergeCells count="231">
    <mergeCell ref="A154:A156"/>
    <mergeCell ref="B154:B156"/>
    <mergeCell ref="C154:C156"/>
    <mergeCell ref="D154:D156"/>
    <mergeCell ref="L154:L156"/>
    <mergeCell ref="A144:A150"/>
    <mergeCell ref="B144:B150"/>
    <mergeCell ref="C144:C150"/>
    <mergeCell ref="D144:D150"/>
    <mergeCell ref="A151:A152"/>
    <mergeCell ref="B151:B152"/>
    <mergeCell ref="C151:C152"/>
    <mergeCell ref="D151:D152"/>
    <mergeCell ref="L151:L152"/>
    <mergeCell ref="B138:B139"/>
    <mergeCell ref="A138:A139"/>
    <mergeCell ref="C138:C139"/>
    <mergeCell ref="D138:D139"/>
    <mergeCell ref="A140:A141"/>
    <mergeCell ref="B140:B141"/>
    <mergeCell ref="C140:C141"/>
    <mergeCell ref="D140:D141"/>
    <mergeCell ref="A143:L143"/>
    <mergeCell ref="A134:L134"/>
    <mergeCell ref="A135:A137"/>
    <mergeCell ref="B135:B137"/>
    <mergeCell ref="C135:C137"/>
    <mergeCell ref="D135:D137"/>
    <mergeCell ref="A128:A129"/>
    <mergeCell ref="B128:B129"/>
    <mergeCell ref="C128:C129"/>
    <mergeCell ref="D128:D129"/>
    <mergeCell ref="L128:L129"/>
    <mergeCell ref="B131:B133"/>
    <mergeCell ref="A131:A133"/>
    <mergeCell ref="C131:C133"/>
    <mergeCell ref="D131:D133"/>
    <mergeCell ref="L131:L133"/>
    <mergeCell ref="A126:A127"/>
    <mergeCell ref="B126:B127"/>
    <mergeCell ref="C126:C127"/>
    <mergeCell ref="D126:D127"/>
    <mergeCell ref="A105:A108"/>
    <mergeCell ref="B105:B108"/>
    <mergeCell ref="C105:C108"/>
    <mergeCell ref="D105:D108"/>
    <mergeCell ref="D109:D112"/>
    <mergeCell ref="C109:C112"/>
    <mergeCell ref="A93:A94"/>
    <mergeCell ref="B93:B94"/>
    <mergeCell ref="C93:C94"/>
    <mergeCell ref="D93:D94"/>
    <mergeCell ref="L93:L94"/>
    <mergeCell ref="A96:L96"/>
    <mergeCell ref="B115:B116"/>
    <mergeCell ref="C115:C116"/>
    <mergeCell ref="D115:D116"/>
    <mergeCell ref="L115:L116"/>
    <mergeCell ref="A100:A101"/>
    <mergeCell ref="A102:A104"/>
    <mergeCell ref="B100:B101"/>
    <mergeCell ref="C100:C101"/>
    <mergeCell ref="D100:D101"/>
    <mergeCell ref="L102:L104"/>
    <mergeCell ref="F102:F104"/>
    <mergeCell ref="G102:G104"/>
    <mergeCell ref="H102:H104"/>
    <mergeCell ref="A97:A99"/>
    <mergeCell ref="B97:B99"/>
    <mergeCell ref="C97:C99"/>
    <mergeCell ref="D97:D99"/>
    <mergeCell ref="A90:L90"/>
    <mergeCell ref="A91:A92"/>
    <mergeCell ref="B91:B92"/>
    <mergeCell ref="C91:C92"/>
    <mergeCell ref="D91:D92"/>
    <mergeCell ref="L91:L92"/>
    <mergeCell ref="A87:A88"/>
    <mergeCell ref="B87:B88"/>
    <mergeCell ref="C87:C88"/>
    <mergeCell ref="D87:D88"/>
    <mergeCell ref="L87:L88"/>
    <mergeCell ref="A85:A86"/>
    <mergeCell ref="B85:B86"/>
    <mergeCell ref="C85:C86"/>
    <mergeCell ref="D85:D86"/>
    <mergeCell ref="A73:A74"/>
    <mergeCell ref="B73:B74"/>
    <mergeCell ref="C73:C74"/>
    <mergeCell ref="D73:D74"/>
    <mergeCell ref="A83:A84"/>
    <mergeCell ref="B83:B84"/>
    <mergeCell ref="C83:C84"/>
    <mergeCell ref="D83:D84"/>
    <mergeCell ref="C78:C79"/>
    <mergeCell ref="D78:D79"/>
    <mergeCell ref="A80:A81"/>
    <mergeCell ref="B80:B81"/>
    <mergeCell ref="C80:C81"/>
    <mergeCell ref="D80:D81"/>
    <mergeCell ref="B64:B66"/>
    <mergeCell ref="A64:A66"/>
    <mergeCell ref="C64:C66"/>
    <mergeCell ref="D64:D66"/>
    <mergeCell ref="A57:A58"/>
    <mergeCell ref="B57:B58"/>
    <mergeCell ref="C57:C58"/>
    <mergeCell ref="D57:D58"/>
    <mergeCell ref="A72:L72"/>
    <mergeCell ref="L65:L66"/>
    <mergeCell ref="A70:A71"/>
    <mergeCell ref="B70:B71"/>
    <mergeCell ref="C70:C71"/>
    <mergeCell ref="D70:D71"/>
    <mergeCell ref="L70:L71"/>
    <mergeCell ref="A55:A56"/>
    <mergeCell ref="B55:B56"/>
    <mergeCell ref="C55:C56"/>
    <mergeCell ref="D55:D56"/>
    <mergeCell ref="L55:L56"/>
    <mergeCell ref="L57:L58"/>
    <mergeCell ref="A60:L60"/>
    <mergeCell ref="C61:C63"/>
    <mergeCell ref="D61:D63"/>
    <mergeCell ref="L62:L63"/>
    <mergeCell ref="B61:B63"/>
    <mergeCell ref="A61:A63"/>
    <mergeCell ref="B51:B54"/>
    <mergeCell ref="C51:C54"/>
    <mergeCell ref="D51:D54"/>
    <mergeCell ref="A51:A54"/>
    <mergeCell ref="C48:C50"/>
    <mergeCell ref="D48:D50"/>
    <mergeCell ref="L49:L50"/>
    <mergeCell ref="B48:B50"/>
    <mergeCell ref="A48:A50"/>
    <mergeCell ref="L39:L42"/>
    <mergeCell ref="A32:L32"/>
    <mergeCell ref="B33:B37"/>
    <mergeCell ref="A33:A37"/>
    <mergeCell ref="C33:C37"/>
    <mergeCell ref="D33:D37"/>
    <mergeCell ref="B157:C157"/>
    <mergeCell ref="J6:L6"/>
    <mergeCell ref="L24:L25"/>
    <mergeCell ref="A27:A28"/>
    <mergeCell ref="B27:B28"/>
    <mergeCell ref="C27:C28"/>
    <mergeCell ref="D27:D28"/>
    <mergeCell ref="L27:L28"/>
    <mergeCell ref="B43:B47"/>
    <mergeCell ref="A43:A47"/>
    <mergeCell ref="C43:C47"/>
    <mergeCell ref="D43:D47"/>
    <mergeCell ref="L44:L47"/>
    <mergeCell ref="A38:A42"/>
    <mergeCell ref="B38:B42"/>
    <mergeCell ref="C38:C42"/>
    <mergeCell ref="D38:D42"/>
    <mergeCell ref="L52:L54"/>
    <mergeCell ref="C24:C25"/>
    <mergeCell ref="B24:B25"/>
    <mergeCell ref="A24:A25"/>
    <mergeCell ref="L29:L30"/>
    <mergeCell ref="B29:B30"/>
    <mergeCell ref="A29:A30"/>
    <mergeCell ref="C29:C30"/>
    <mergeCell ref="D29:D30"/>
    <mergeCell ref="L34:L37"/>
    <mergeCell ref="A162:B162"/>
    <mergeCell ref="H163:J163"/>
    <mergeCell ref="A15:L15"/>
    <mergeCell ref="B16:B17"/>
    <mergeCell ref="A16:A17"/>
    <mergeCell ref="C16:C17"/>
    <mergeCell ref="D16:D17"/>
    <mergeCell ref="B18:B19"/>
    <mergeCell ref="A18:A19"/>
    <mergeCell ref="C18:C19"/>
    <mergeCell ref="D18:D19"/>
    <mergeCell ref="L18:L19"/>
    <mergeCell ref="A75:A77"/>
    <mergeCell ref="B75:B77"/>
    <mergeCell ref="C75:C77"/>
    <mergeCell ref="D75:D77"/>
    <mergeCell ref="B78:B79"/>
    <mergeCell ref="A78:A79"/>
    <mergeCell ref="L22:L23"/>
    <mergeCell ref="B22:B23"/>
    <mergeCell ref="A22:A23"/>
    <mergeCell ref="C22:C23"/>
    <mergeCell ref="D22:D23"/>
    <mergeCell ref="D24:D25"/>
    <mergeCell ref="A9:L9"/>
    <mergeCell ref="B10:E10"/>
    <mergeCell ref="B11:B13"/>
    <mergeCell ref="A11:A13"/>
    <mergeCell ref="J12:J13"/>
    <mergeCell ref="I11:L11"/>
    <mergeCell ref="I12:I13"/>
    <mergeCell ref="K12:K13"/>
    <mergeCell ref="I1:K1"/>
    <mergeCell ref="A8:L8"/>
    <mergeCell ref="I7:L7"/>
    <mergeCell ref="A1:C1"/>
    <mergeCell ref="A4:C4"/>
    <mergeCell ref="A5:D5"/>
    <mergeCell ref="A6:F6"/>
    <mergeCell ref="C11:C13"/>
    <mergeCell ref="D11:D13"/>
    <mergeCell ref="E12:E13"/>
    <mergeCell ref="F12:F13"/>
    <mergeCell ref="L12:L13"/>
    <mergeCell ref="G12:G13"/>
    <mergeCell ref="H12:H13"/>
    <mergeCell ref="E11:H11"/>
    <mergeCell ref="A118:L118"/>
    <mergeCell ref="A119:A125"/>
    <mergeCell ref="B119:B125"/>
    <mergeCell ref="C119:C125"/>
    <mergeCell ref="D119:D125"/>
    <mergeCell ref="B109:B112"/>
    <mergeCell ref="B102:B104"/>
    <mergeCell ref="C102:C104"/>
    <mergeCell ref="D102:D104"/>
    <mergeCell ref="A109:A112"/>
    <mergeCell ref="A113:A114"/>
    <mergeCell ref="B113:B114"/>
    <mergeCell ref="C113:C114"/>
    <mergeCell ref="D113:D114"/>
    <mergeCell ref="A115:A116"/>
  </mergeCells>
  <phoneticPr fontId="0" type="noConversion"/>
  <pageMargins left="0" right="0" top="0.39370078740157483" bottom="0.23622047244094491" header="0.11811023622047245" footer="0.11811023622047245"/>
  <pageSetup paperSize="9" scale="86" fitToHeight="43" orientation="landscape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6"/>
  <sheetViews>
    <sheetView topLeftCell="A28" workbookViewId="0">
      <selection activeCell="A18" sqref="A18:L18"/>
    </sheetView>
  </sheetViews>
  <sheetFormatPr defaultColWidth="9.140625" defaultRowHeight="12.75" x14ac:dyDescent="0.2"/>
  <cols>
    <col min="1" max="1" width="3.7109375" style="295" customWidth="1"/>
    <col min="2" max="2" width="40.5703125" style="295" customWidth="1"/>
    <col min="3" max="3" width="13" style="295" customWidth="1"/>
    <col min="4" max="4" width="10.140625" style="295" customWidth="1"/>
    <col min="5" max="5" width="16.28515625" style="295" customWidth="1"/>
    <col min="6" max="6" width="6.28515625" style="295" customWidth="1"/>
    <col min="7" max="7" width="6" style="295" customWidth="1"/>
    <col min="8" max="8" width="7.7109375" style="295" customWidth="1"/>
    <col min="9" max="9" width="33.7109375" style="295" customWidth="1"/>
    <col min="10" max="10" width="6.5703125" style="295" customWidth="1"/>
    <col min="11" max="11" width="10.5703125" style="295" customWidth="1"/>
    <col min="12" max="12" width="18.7109375" style="295" customWidth="1"/>
    <col min="13" max="116" width="9.140625" style="392"/>
    <col min="117" max="117" width="3" style="392" customWidth="1"/>
    <col min="118" max="118" width="3.7109375" style="392" customWidth="1"/>
    <col min="119" max="119" width="40.5703125" style="392" customWidth="1"/>
    <col min="120" max="120" width="11.140625" style="392" customWidth="1"/>
    <col min="121" max="121" width="10.140625" style="392" customWidth="1"/>
    <col min="122" max="122" width="16.28515625" style="392" customWidth="1"/>
    <col min="123" max="123" width="6.28515625" style="392" customWidth="1"/>
    <col min="124" max="124" width="6" style="392" customWidth="1"/>
    <col min="125" max="125" width="7.7109375" style="392" customWidth="1"/>
    <col min="126" max="126" width="19.5703125" style="392" customWidth="1"/>
    <col min="127" max="127" width="6.5703125" style="392" customWidth="1"/>
    <col min="128" max="128" width="10.5703125" style="392" customWidth="1"/>
    <col min="129" max="129" width="13.85546875" style="392" customWidth="1"/>
    <col min="130" max="134" width="6.85546875" style="392" customWidth="1"/>
    <col min="135" max="135" width="9.85546875" style="392" customWidth="1"/>
    <col min="136" max="16384" width="9.140625" style="392"/>
  </cols>
  <sheetData>
    <row r="1" spans="1:13" s="371" customFormat="1" ht="18" customHeight="1" x14ac:dyDescent="0.25">
      <c r="A1" s="520" t="s">
        <v>50</v>
      </c>
      <c r="B1" s="520"/>
      <c r="C1" s="520"/>
      <c r="D1" s="373"/>
      <c r="E1" s="369"/>
      <c r="F1" s="369"/>
      <c r="G1" s="374"/>
      <c r="H1" s="374"/>
      <c r="I1" s="375"/>
      <c r="J1" s="376"/>
      <c r="K1" s="370"/>
      <c r="L1" s="376" t="s">
        <v>51</v>
      </c>
    </row>
    <row r="2" spans="1:13" s="371" customFormat="1" ht="19.5" customHeight="1" x14ac:dyDescent="0.25">
      <c r="A2" s="521"/>
      <c r="B2" s="521"/>
      <c r="C2" s="521"/>
      <c r="D2" s="521"/>
      <c r="E2" s="369"/>
      <c r="F2" s="377"/>
      <c r="G2" s="377"/>
      <c r="H2" s="377"/>
      <c r="I2" s="378"/>
      <c r="J2" s="378"/>
      <c r="K2" s="370"/>
      <c r="L2" s="378" t="s">
        <v>167</v>
      </c>
      <c r="M2" s="372"/>
    </row>
    <row r="3" spans="1:13" s="371" customFormat="1" ht="16.5" customHeight="1" x14ac:dyDescent="0.25">
      <c r="A3" s="522"/>
      <c r="B3" s="522"/>
      <c r="C3" s="522"/>
      <c r="D3" s="522"/>
      <c r="E3" s="369"/>
      <c r="F3" s="377"/>
      <c r="G3" s="377"/>
      <c r="H3" s="377"/>
      <c r="I3" s="378"/>
      <c r="J3" s="378"/>
      <c r="K3" s="370"/>
      <c r="L3" s="378" t="s">
        <v>53</v>
      </c>
      <c r="M3" s="372"/>
    </row>
    <row r="4" spans="1:13" s="371" customFormat="1" ht="16.5" customHeight="1" x14ac:dyDescent="0.25">
      <c r="A4" s="375"/>
      <c r="B4" s="378"/>
      <c r="C4" s="379"/>
      <c r="D4" s="379"/>
      <c r="E4" s="369"/>
      <c r="F4" s="369"/>
      <c r="G4" s="369"/>
      <c r="H4" s="369"/>
      <c r="I4" s="375"/>
      <c r="J4" s="378"/>
      <c r="K4" s="370"/>
      <c r="L4" s="378" t="s">
        <v>48</v>
      </c>
      <c r="M4" s="372"/>
    </row>
    <row r="5" spans="1:13" s="371" customFormat="1" ht="16.5" customHeight="1" x14ac:dyDescent="0.25">
      <c r="A5" s="380"/>
      <c r="B5" s="381"/>
      <c r="C5" s="381"/>
      <c r="D5" s="381"/>
      <c r="E5" s="382"/>
      <c r="F5" s="382"/>
      <c r="G5" s="382"/>
      <c r="H5" s="382"/>
      <c r="I5" s="382"/>
      <c r="J5" s="383"/>
      <c r="K5" s="370"/>
      <c r="L5" s="383" t="s">
        <v>168</v>
      </c>
      <c r="M5" s="372"/>
    </row>
    <row r="6" spans="1:13" s="371" customFormat="1" ht="16.5" customHeight="1" x14ac:dyDescent="0.25">
      <c r="A6" s="380"/>
      <c r="B6" s="382"/>
      <c r="C6" s="382"/>
      <c r="D6" s="382"/>
      <c r="E6" s="382"/>
      <c r="F6" s="382"/>
      <c r="G6" s="382"/>
      <c r="H6" s="382"/>
      <c r="I6" s="382"/>
      <c r="J6" s="383"/>
      <c r="K6" s="370"/>
      <c r="L6" s="383" t="s">
        <v>169</v>
      </c>
      <c r="M6" s="372"/>
    </row>
    <row r="7" spans="1:13" s="371" customFormat="1" ht="16.5" customHeight="1" x14ac:dyDescent="0.25">
      <c r="A7" s="384"/>
      <c r="B7" s="385"/>
      <c r="C7" s="145"/>
      <c r="D7" s="386"/>
      <c r="E7" s="387"/>
      <c r="F7" s="387"/>
      <c r="G7" s="388"/>
      <c r="H7" s="389"/>
      <c r="I7" s="390"/>
      <c r="J7" s="390"/>
      <c r="K7" s="390"/>
      <c r="L7" s="391"/>
      <c r="M7" s="372"/>
    </row>
    <row r="8" spans="1:13" ht="15" x14ac:dyDescent="0.25">
      <c r="A8" s="523" t="s">
        <v>184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  <c r="L8" s="523"/>
    </row>
    <row r="9" spans="1:13" ht="33" customHeight="1" x14ac:dyDescent="0.2">
      <c r="A9" s="524" t="s">
        <v>185</v>
      </c>
      <c r="B9" s="524"/>
      <c r="C9" s="524"/>
      <c r="D9" s="524"/>
      <c r="E9" s="524"/>
      <c r="F9" s="524"/>
      <c r="G9" s="524"/>
      <c r="H9" s="524"/>
      <c r="I9" s="524"/>
      <c r="J9" s="524"/>
      <c r="K9" s="524"/>
      <c r="L9" s="524"/>
    </row>
    <row r="10" spans="1:13" ht="18" x14ac:dyDescent="0.25">
      <c r="A10" s="393"/>
      <c r="B10" s="393"/>
      <c r="C10" s="393"/>
      <c r="D10" s="519" t="s">
        <v>170</v>
      </c>
      <c r="E10" s="519"/>
      <c r="F10" s="519"/>
      <c r="G10" s="519"/>
      <c r="H10" s="393"/>
      <c r="I10" s="393"/>
      <c r="J10" s="393"/>
      <c r="K10" s="393"/>
      <c r="L10" s="393"/>
    </row>
    <row r="11" spans="1:13" ht="15" x14ac:dyDescent="0.25">
      <c r="A11" s="394"/>
      <c r="B11" s="395" t="s">
        <v>94</v>
      </c>
      <c r="C11" s="395"/>
      <c r="D11" s="395"/>
      <c r="E11" s="395"/>
      <c r="F11" s="526"/>
      <c r="G11" s="526"/>
      <c r="H11" s="526"/>
      <c r="I11" s="395"/>
      <c r="J11" s="395"/>
      <c r="K11" s="395"/>
      <c r="L11" s="395"/>
    </row>
    <row r="12" spans="1:13" ht="15" x14ac:dyDescent="0.25">
      <c r="A12" s="394"/>
      <c r="B12" s="395" t="s">
        <v>171</v>
      </c>
      <c r="C12" s="395"/>
      <c r="D12" s="395" t="s">
        <v>172</v>
      </c>
      <c r="E12" s="395"/>
      <c r="F12" s="396"/>
      <c r="G12" s="396"/>
      <c r="H12" s="392"/>
      <c r="I12" s="395"/>
      <c r="J12" s="395"/>
      <c r="K12" s="392"/>
      <c r="L12" s="396"/>
    </row>
    <row r="13" spans="1:13" x14ac:dyDescent="0.2">
      <c r="A13" s="527" t="s">
        <v>56</v>
      </c>
      <c r="B13" s="528" t="s">
        <v>57</v>
      </c>
      <c r="C13" s="531" t="s">
        <v>173</v>
      </c>
      <c r="D13" s="532"/>
      <c r="E13" s="531" t="s">
        <v>6</v>
      </c>
      <c r="F13" s="533"/>
      <c r="G13" s="533"/>
      <c r="H13" s="532"/>
      <c r="I13" s="527" t="s">
        <v>174</v>
      </c>
      <c r="J13" s="527"/>
      <c r="K13" s="527"/>
      <c r="L13" s="527"/>
    </row>
    <row r="14" spans="1:13" x14ac:dyDescent="0.2">
      <c r="A14" s="527"/>
      <c r="B14" s="529"/>
      <c r="C14" s="528" t="s">
        <v>8</v>
      </c>
      <c r="D14" s="528" t="s">
        <v>9</v>
      </c>
      <c r="E14" s="528" t="s">
        <v>3</v>
      </c>
      <c r="F14" s="528" t="s">
        <v>8</v>
      </c>
      <c r="G14" s="528" t="s">
        <v>9</v>
      </c>
      <c r="H14" s="534" t="s">
        <v>175</v>
      </c>
      <c r="I14" s="527" t="s">
        <v>3</v>
      </c>
      <c r="J14" s="527" t="s">
        <v>8</v>
      </c>
      <c r="K14" s="527" t="s">
        <v>9</v>
      </c>
      <c r="L14" s="525" t="s">
        <v>72</v>
      </c>
    </row>
    <row r="15" spans="1:13" ht="12.75" customHeight="1" x14ac:dyDescent="0.2">
      <c r="A15" s="527"/>
      <c r="B15" s="529"/>
      <c r="C15" s="529"/>
      <c r="D15" s="529"/>
      <c r="E15" s="529"/>
      <c r="F15" s="529"/>
      <c r="G15" s="529"/>
      <c r="H15" s="535"/>
      <c r="I15" s="527"/>
      <c r="J15" s="527"/>
      <c r="K15" s="527"/>
      <c r="L15" s="525"/>
    </row>
    <row r="16" spans="1:13" ht="12.75" customHeight="1" x14ac:dyDescent="0.2">
      <c r="A16" s="527"/>
      <c r="B16" s="530"/>
      <c r="C16" s="530"/>
      <c r="D16" s="530"/>
      <c r="E16" s="530"/>
      <c r="F16" s="530"/>
      <c r="G16" s="530"/>
      <c r="H16" s="535"/>
      <c r="I16" s="527"/>
      <c r="J16" s="527"/>
      <c r="K16" s="527"/>
      <c r="L16" s="525"/>
    </row>
    <row r="17" spans="1:12" x14ac:dyDescent="0.2">
      <c r="A17" s="397">
        <v>1</v>
      </c>
      <c r="B17" s="398">
        <v>2</v>
      </c>
      <c r="C17" s="398">
        <v>3</v>
      </c>
      <c r="D17" s="398">
        <v>4</v>
      </c>
      <c r="E17" s="398">
        <v>5</v>
      </c>
      <c r="F17" s="398">
        <v>6</v>
      </c>
      <c r="G17" s="398">
        <v>7</v>
      </c>
      <c r="H17" s="399">
        <v>8</v>
      </c>
      <c r="I17" s="397">
        <v>9</v>
      </c>
      <c r="J17" s="397">
        <v>10</v>
      </c>
      <c r="K17" s="397">
        <v>11</v>
      </c>
      <c r="L17" s="397">
        <v>12</v>
      </c>
    </row>
    <row r="18" spans="1:12" x14ac:dyDescent="0.2">
      <c r="A18" s="538" t="s">
        <v>186</v>
      </c>
      <c r="B18" s="538"/>
      <c r="C18" s="538"/>
      <c r="D18" s="538"/>
      <c r="E18" s="538"/>
      <c r="F18" s="538"/>
      <c r="G18" s="538"/>
      <c r="H18" s="538"/>
      <c r="I18" s="538"/>
      <c r="J18" s="538"/>
      <c r="K18" s="538"/>
      <c r="L18" s="538"/>
    </row>
    <row r="19" spans="1:12" ht="25.5" customHeight="1" x14ac:dyDescent="0.2">
      <c r="A19" s="536" t="s">
        <v>187</v>
      </c>
      <c r="B19" s="414" t="s">
        <v>190</v>
      </c>
      <c r="C19" s="489" t="s">
        <v>188</v>
      </c>
      <c r="D19" s="539" t="s">
        <v>189</v>
      </c>
      <c r="E19" s="400"/>
      <c r="F19" s="401"/>
      <c r="G19" s="401"/>
      <c r="H19" s="401"/>
      <c r="I19" s="405" t="s">
        <v>177</v>
      </c>
      <c r="J19" s="338" t="s">
        <v>98</v>
      </c>
      <c r="K19" s="403">
        <f>0.008*55.16/100</f>
        <v>4.4127999999999997E-3</v>
      </c>
      <c r="L19" s="339" t="s">
        <v>76</v>
      </c>
    </row>
    <row r="20" spans="1:12" ht="14.25" customHeight="1" x14ac:dyDescent="0.2">
      <c r="A20" s="536"/>
      <c r="B20" s="415"/>
      <c r="C20" s="489"/>
      <c r="D20" s="540"/>
      <c r="E20" s="400"/>
      <c r="F20" s="401"/>
      <c r="G20" s="401"/>
      <c r="H20" s="401"/>
      <c r="I20" s="402" t="s">
        <v>178</v>
      </c>
      <c r="J20" s="338" t="s">
        <v>16</v>
      </c>
      <c r="K20" s="403">
        <f>0.029*55.16/100</f>
        <v>1.5996400000000001E-2</v>
      </c>
      <c r="L20" s="339" t="s">
        <v>76</v>
      </c>
    </row>
    <row r="21" spans="1:12" ht="25.5" x14ac:dyDescent="0.2">
      <c r="A21" s="536"/>
      <c r="B21" s="416"/>
      <c r="C21" s="489"/>
      <c r="D21" s="541"/>
      <c r="E21" s="400"/>
      <c r="F21" s="401"/>
      <c r="G21" s="401"/>
      <c r="H21" s="401"/>
      <c r="I21" s="349" t="s">
        <v>179</v>
      </c>
      <c r="J21" s="338" t="s">
        <v>34</v>
      </c>
      <c r="K21" s="403">
        <f>5.5*55.16/100</f>
        <v>3.0337999999999998</v>
      </c>
      <c r="L21" s="338" t="s">
        <v>76</v>
      </c>
    </row>
    <row r="22" spans="1:12" ht="27.75" customHeight="1" x14ac:dyDescent="0.2">
      <c r="A22" s="542" t="s">
        <v>191</v>
      </c>
      <c r="B22" s="414" t="s">
        <v>192</v>
      </c>
      <c r="C22" s="489" t="s">
        <v>188</v>
      </c>
      <c r="D22" s="539" t="s">
        <v>193</v>
      </c>
      <c r="E22" s="400"/>
      <c r="F22" s="401"/>
      <c r="G22" s="401"/>
      <c r="H22" s="401"/>
      <c r="I22" s="405" t="s">
        <v>177</v>
      </c>
      <c r="J22" s="338" t="s">
        <v>98</v>
      </c>
      <c r="K22" s="403">
        <f>0.008*38.36/100</f>
        <v>3.0688E-3</v>
      </c>
      <c r="L22" s="339" t="s">
        <v>76</v>
      </c>
    </row>
    <row r="23" spans="1:12" x14ac:dyDescent="0.2">
      <c r="A23" s="543"/>
      <c r="B23" s="415"/>
      <c r="C23" s="489"/>
      <c r="D23" s="540"/>
      <c r="E23" s="400"/>
      <c r="F23" s="401"/>
      <c r="G23" s="401"/>
      <c r="H23" s="401"/>
      <c r="I23" s="402" t="s">
        <v>178</v>
      </c>
      <c r="J23" s="338" t="s">
        <v>16</v>
      </c>
      <c r="K23" s="403">
        <f>0.029*38.36/100</f>
        <v>1.1124400000000001E-2</v>
      </c>
      <c r="L23" s="339" t="s">
        <v>76</v>
      </c>
    </row>
    <row r="24" spans="1:12" ht="25.5" x14ac:dyDescent="0.2">
      <c r="A24" s="543"/>
      <c r="B24" s="416"/>
      <c r="C24" s="489"/>
      <c r="D24" s="541"/>
      <c r="E24" s="400"/>
      <c r="F24" s="401"/>
      <c r="G24" s="401"/>
      <c r="H24" s="401"/>
      <c r="I24" s="349" t="s">
        <v>179</v>
      </c>
      <c r="J24" s="338" t="s">
        <v>34</v>
      </c>
      <c r="K24" s="403">
        <f>5.5*38.36/100</f>
        <v>2.1097999999999999</v>
      </c>
      <c r="L24" s="338" t="s">
        <v>76</v>
      </c>
    </row>
    <row r="25" spans="1:12" ht="29.25" customHeight="1" x14ac:dyDescent="0.2">
      <c r="A25" s="542" t="s">
        <v>195</v>
      </c>
      <c r="B25" s="414" t="s">
        <v>198</v>
      </c>
      <c r="C25" s="483" t="s">
        <v>176</v>
      </c>
      <c r="D25" s="544" t="s">
        <v>194</v>
      </c>
      <c r="E25" s="400"/>
      <c r="F25" s="401"/>
      <c r="G25" s="338"/>
      <c r="H25" s="401"/>
      <c r="I25" s="402" t="s">
        <v>177</v>
      </c>
      <c r="J25" s="338" t="s">
        <v>98</v>
      </c>
      <c r="K25" s="404">
        <f>0.009*84/100</f>
        <v>7.559999999999999E-3</v>
      </c>
      <c r="L25" s="339" t="s">
        <v>76</v>
      </c>
    </row>
    <row r="26" spans="1:12" ht="16.5" customHeight="1" x14ac:dyDescent="0.2">
      <c r="A26" s="543"/>
      <c r="B26" s="415"/>
      <c r="C26" s="484"/>
      <c r="D26" s="545"/>
      <c r="E26" s="400"/>
      <c r="F26" s="401"/>
      <c r="G26" s="338"/>
      <c r="H26" s="401"/>
      <c r="I26" s="402" t="s">
        <v>178</v>
      </c>
      <c r="J26" s="338" t="s">
        <v>16</v>
      </c>
      <c r="K26" s="404">
        <f>0.035*84/100</f>
        <v>2.9400000000000003E-2</v>
      </c>
      <c r="L26" s="339" t="s">
        <v>76</v>
      </c>
    </row>
    <row r="27" spans="1:12" ht="25.5" x14ac:dyDescent="0.2">
      <c r="A27" s="543"/>
      <c r="B27" s="415"/>
      <c r="C27" s="484"/>
      <c r="D27" s="546"/>
      <c r="E27" s="400"/>
      <c r="F27" s="401"/>
      <c r="G27" s="338"/>
      <c r="H27" s="401"/>
      <c r="I27" s="349" t="s">
        <v>179</v>
      </c>
      <c r="J27" s="338" t="s">
        <v>34</v>
      </c>
      <c r="K27" s="404">
        <f>3.4*84/100</f>
        <v>2.8559999999999999</v>
      </c>
      <c r="L27" s="339" t="s">
        <v>76</v>
      </c>
    </row>
    <row r="28" spans="1:12" ht="30" customHeight="1" x14ac:dyDescent="0.2">
      <c r="A28" s="542" t="s">
        <v>196</v>
      </c>
      <c r="B28" s="414" t="s">
        <v>197</v>
      </c>
      <c r="C28" s="483" t="s">
        <v>188</v>
      </c>
      <c r="D28" s="539" t="s">
        <v>199</v>
      </c>
      <c r="E28" s="400"/>
      <c r="F28" s="401"/>
      <c r="G28" s="401"/>
      <c r="H28" s="401"/>
      <c r="I28" s="405" t="s">
        <v>177</v>
      </c>
      <c r="J28" s="338" t="s">
        <v>98</v>
      </c>
      <c r="K28" s="403">
        <f>0.008*9.38/100</f>
        <v>7.5040000000000013E-4</v>
      </c>
      <c r="L28" s="339" t="s">
        <v>76</v>
      </c>
    </row>
    <row r="29" spans="1:12" x14ac:dyDescent="0.2">
      <c r="A29" s="543"/>
      <c r="B29" s="415"/>
      <c r="C29" s="484"/>
      <c r="D29" s="547"/>
      <c r="E29" s="400"/>
      <c r="F29" s="401"/>
      <c r="G29" s="401"/>
      <c r="H29" s="401"/>
      <c r="I29" s="402" t="s">
        <v>178</v>
      </c>
      <c r="J29" s="338" t="s">
        <v>16</v>
      </c>
      <c r="K29" s="403">
        <f>0.029*9.38/100</f>
        <v>2.7202000000000003E-3</v>
      </c>
      <c r="L29" s="339" t="s">
        <v>76</v>
      </c>
    </row>
    <row r="30" spans="1:12" ht="25.5" x14ac:dyDescent="0.2">
      <c r="A30" s="543"/>
      <c r="B30" s="416"/>
      <c r="C30" s="494"/>
      <c r="D30" s="548"/>
      <c r="E30" s="400"/>
      <c r="F30" s="401"/>
      <c r="G30" s="401"/>
      <c r="H30" s="401"/>
      <c r="I30" s="349" t="s">
        <v>179</v>
      </c>
      <c r="J30" s="338" t="s">
        <v>34</v>
      </c>
      <c r="K30" s="403">
        <f>5.5*9.38/100</f>
        <v>0.51590000000000003</v>
      </c>
      <c r="L30" s="338" t="s">
        <v>76</v>
      </c>
    </row>
    <row r="31" spans="1:12" ht="27.75" customHeight="1" x14ac:dyDescent="0.2">
      <c r="A31" s="542" t="s">
        <v>201</v>
      </c>
      <c r="B31" s="414" t="s">
        <v>200</v>
      </c>
      <c r="C31" s="483" t="s">
        <v>176</v>
      </c>
      <c r="D31" s="544" t="s">
        <v>194</v>
      </c>
      <c r="E31" s="400"/>
      <c r="F31" s="401"/>
      <c r="G31" s="338"/>
      <c r="H31" s="401"/>
      <c r="I31" s="402" t="s">
        <v>177</v>
      </c>
      <c r="J31" s="338" t="s">
        <v>98</v>
      </c>
      <c r="K31" s="404">
        <f>0.009*84/100</f>
        <v>7.559999999999999E-3</v>
      </c>
      <c r="L31" s="339" t="s">
        <v>76</v>
      </c>
    </row>
    <row r="32" spans="1:12" x14ac:dyDescent="0.2">
      <c r="A32" s="543"/>
      <c r="B32" s="415"/>
      <c r="C32" s="484"/>
      <c r="D32" s="545"/>
      <c r="E32" s="400"/>
      <c r="F32" s="401"/>
      <c r="G32" s="338"/>
      <c r="H32" s="401"/>
      <c r="I32" s="402" t="s">
        <v>178</v>
      </c>
      <c r="J32" s="338" t="s">
        <v>16</v>
      </c>
      <c r="K32" s="404">
        <f>0.035*84/100</f>
        <v>2.9400000000000003E-2</v>
      </c>
      <c r="L32" s="339" t="s">
        <v>76</v>
      </c>
    </row>
    <row r="33" spans="1:12" ht="30.75" customHeight="1" x14ac:dyDescent="0.2">
      <c r="A33" s="543"/>
      <c r="B33" s="415"/>
      <c r="C33" s="484"/>
      <c r="D33" s="546"/>
      <c r="E33" s="400"/>
      <c r="F33" s="401"/>
      <c r="G33" s="338"/>
      <c r="H33" s="401"/>
      <c r="I33" s="349" t="s">
        <v>179</v>
      </c>
      <c r="J33" s="338" t="s">
        <v>34</v>
      </c>
      <c r="K33" s="404">
        <f>3.4*84/100</f>
        <v>2.8559999999999999</v>
      </c>
      <c r="L33" s="339" t="s">
        <v>76</v>
      </c>
    </row>
    <row r="34" spans="1:12" ht="25.5" customHeight="1" x14ac:dyDescent="0.2">
      <c r="A34" s="542" t="s">
        <v>204</v>
      </c>
      <c r="B34" s="414" t="s">
        <v>202</v>
      </c>
      <c r="C34" s="483" t="s">
        <v>188</v>
      </c>
      <c r="D34" s="539" t="s">
        <v>203</v>
      </c>
      <c r="E34" s="400"/>
      <c r="F34" s="401"/>
      <c r="G34" s="401"/>
      <c r="H34" s="401"/>
      <c r="I34" s="405" t="s">
        <v>177</v>
      </c>
      <c r="J34" s="338" t="s">
        <v>98</v>
      </c>
      <c r="K34" s="403">
        <f>0.008*8.26/100</f>
        <v>6.6080000000000002E-4</v>
      </c>
      <c r="L34" s="339" t="s">
        <v>76</v>
      </c>
    </row>
    <row r="35" spans="1:12" x14ac:dyDescent="0.2">
      <c r="A35" s="543"/>
      <c r="B35" s="415"/>
      <c r="C35" s="484"/>
      <c r="D35" s="547"/>
      <c r="E35" s="400"/>
      <c r="F35" s="401"/>
      <c r="G35" s="401"/>
      <c r="H35" s="401"/>
      <c r="I35" s="402" t="s">
        <v>178</v>
      </c>
      <c r="J35" s="338" t="s">
        <v>16</v>
      </c>
      <c r="K35" s="403">
        <f>0.029*8.26/100</f>
        <v>2.3954000000000002E-3</v>
      </c>
      <c r="L35" s="339" t="s">
        <v>76</v>
      </c>
    </row>
    <row r="36" spans="1:12" ht="25.5" x14ac:dyDescent="0.2">
      <c r="A36" s="543"/>
      <c r="B36" s="416"/>
      <c r="C36" s="494"/>
      <c r="D36" s="548"/>
      <c r="E36" s="400"/>
      <c r="F36" s="401"/>
      <c r="G36" s="401"/>
      <c r="H36" s="401"/>
      <c r="I36" s="349" t="s">
        <v>179</v>
      </c>
      <c r="J36" s="338" t="s">
        <v>34</v>
      </c>
      <c r="K36" s="403">
        <f>5.5*8.26/100</f>
        <v>0.45429999999999998</v>
      </c>
      <c r="L36" s="338" t="s">
        <v>76</v>
      </c>
    </row>
    <row r="37" spans="1:12" ht="12.75" customHeight="1" x14ac:dyDescent="0.2">
      <c r="A37" s="536" t="s">
        <v>205</v>
      </c>
      <c r="B37" s="511" t="s">
        <v>206</v>
      </c>
      <c r="C37" s="489" t="s">
        <v>176</v>
      </c>
      <c r="D37" s="537" t="s">
        <v>207</v>
      </c>
      <c r="E37" s="400"/>
      <c r="F37" s="401"/>
      <c r="G37" s="338"/>
      <c r="H37" s="401"/>
      <c r="I37" s="402" t="s">
        <v>177</v>
      </c>
      <c r="J37" s="338" t="s">
        <v>98</v>
      </c>
      <c r="K37" s="404">
        <f>0.009*56/100</f>
        <v>5.0400000000000002E-3</v>
      </c>
      <c r="L37" s="338" t="s">
        <v>76</v>
      </c>
    </row>
    <row r="38" spans="1:12" ht="27.75" customHeight="1" x14ac:dyDescent="0.2">
      <c r="A38" s="536"/>
      <c r="B38" s="511"/>
      <c r="C38" s="489"/>
      <c r="D38" s="537"/>
      <c r="E38" s="400"/>
      <c r="F38" s="401"/>
      <c r="G38" s="338"/>
      <c r="H38" s="401"/>
      <c r="I38" s="402" t="s">
        <v>178</v>
      </c>
      <c r="J38" s="338" t="s">
        <v>16</v>
      </c>
      <c r="K38" s="404">
        <f>0.035*56/100</f>
        <v>1.9600000000000003E-2</v>
      </c>
      <c r="L38" s="338" t="s">
        <v>76</v>
      </c>
    </row>
    <row r="39" spans="1:12" ht="25.5" x14ac:dyDescent="0.2">
      <c r="A39" s="536"/>
      <c r="B39" s="511"/>
      <c r="C39" s="489"/>
      <c r="D39" s="537"/>
      <c r="E39" s="400"/>
      <c r="F39" s="401"/>
      <c r="G39" s="338"/>
      <c r="H39" s="401"/>
      <c r="I39" s="349" t="s">
        <v>179</v>
      </c>
      <c r="J39" s="338" t="s">
        <v>34</v>
      </c>
      <c r="K39" s="404">
        <f>3.4*56/100</f>
        <v>1.9040000000000001</v>
      </c>
      <c r="L39" s="338" t="s">
        <v>76</v>
      </c>
    </row>
    <row r="40" spans="1:12" ht="38.25" x14ac:dyDescent="0.2">
      <c r="A40" s="536" t="s">
        <v>208</v>
      </c>
      <c r="B40" s="511" t="s">
        <v>209</v>
      </c>
      <c r="C40" s="489" t="s">
        <v>176</v>
      </c>
      <c r="D40" s="537" t="s">
        <v>207</v>
      </c>
      <c r="E40" s="400"/>
      <c r="F40" s="401"/>
      <c r="G40" s="338"/>
      <c r="H40" s="401"/>
      <c r="I40" s="402" t="s">
        <v>177</v>
      </c>
      <c r="J40" s="338" t="s">
        <v>98</v>
      </c>
      <c r="K40" s="404">
        <f>0.009*56/100</f>
        <v>5.0400000000000002E-3</v>
      </c>
      <c r="L40" s="338" t="s">
        <v>76</v>
      </c>
    </row>
    <row r="41" spans="1:12" x14ac:dyDescent="0.2">
      <c r="A41" s="536"/>
      <c r="B41" s="511"/>
      <c r="C41" s="489"/>
      <c r="D41" s="537"/>
      <c r="E41" s="400"/>
      <c r="F41" s="401"/>
      <c r="G41" s="338"/>
      <c r="H41" s="401"/>
      <c r="I41" s="402" t="s">
        <v>178</v>
      </c>
      <c r="J41" s="338" t="s">
        <v>16</v>
      </c>
      <c r="K41" s="404">
        <f>0.035*56/100</f>
        <v>1.9600000000000003E-2</v>
      </c>
      <c r="L41" s="338" t="s">
        <v>76</v>
      </c>
    </row>
    <row r="42" spans="1:12" ht="25.5" x14ac:dyDescent="0.2">
      <c r="A42" s="536"/>
      <c r="B42" s="511"/>
      <c r="C42" s="489"/>
      <c r="D42" s="537"/>
      <c r="E42" s="400"/>
      <c r="F42" s="401"/>
      <c r="G42" s="338"/>
      <c r="H42" s="401"/>
      <c r="I42" s="349" t="s">
        <v>179</v>
      </c>
      <c r="J42" s="338" t="s">
        <v>34</v>
      </c>
      <c r="K42" s="404">
        <f>3.4*56/100</f>
        <v>1.9040000000000001</v>
      </c>
      <c r="L42" s="338" t="s">
        <v>76</v>
      </c>
    </row>
    <row r="43" spans="1:12" ht="38.25" x14ac:dyDescent="0.2">
      <c r="A43" s="536" t="s">
        <v>210</v>
      </c>
      <c r="B43" s="511" t="s">
        <v>211</v>
      </c>
      <c r="C43" s="489" t="s">
        <v>176</v>
      </c>
      <c r="D43" s="537" t="s">
        <v>207</v>
      </c>
      <c r="E43" s="400"/>
      <c r="F43" s="401"/>
      <c r="G43" s="338"/>
      <c r="H43" s="401"/>
      <c r="I43" s="402" t="s">
        <v>177</v>
      </c>
      <c r="J43" s="338" t="s">
        <v>98</v>
      </c>
      <c r="K43" s="404">
        <f>0.009*56/100</f>
        <v>5.0400000000000002E-3</v>
      </c>
      <c r="L43" s="338" t="s">
        <v>76</v>
      </c>
    </row>
    <row r="44" spans="1:12" x14ac:dyDescent="0.2">
      <c r="A44" s="536"/>
      <c r="B44" s="511"/>
      <c r="C44" s="489"/>
      <c r="D44" s="537"/>
      <c r="E44" s="400"/>
      <c r="F44" s="401"/>
      <c r="G44" s="338"/>
      <c r="H44" s="401"/>
      <c r="I44" s="402" t="s">
        <v>178</v>
      </c>
      <c r="J44" s="338" t="s">
        <v>16</v>
      </c>
      <c r="K44" s="404">
        <f>0.035*56/100</f>
        <v>1.9600000000000003E-2</v>
      </c>
      <c r="L44" s="338" t="s">
        <v>76</v>
      </c>
    </row>
    <row r="45" spans="1:12" ht="25.5" x14ac:dyDescent="0.2">
      <c r="A45" s="536"/>
      <c r="B45" s="511"/>
      <c r="C45" s="489"/>
      <c r="D45" s="537"/>
      <c r="E45" s="400"/>
      <c r="F45" s="401"/>
      <c r="G45" s="338"/>
      <c r="H45" s="401"/>
      <c r="I45" s="349" t="s">
        <v>179</v>
      </c>
      <c r="J45" s="338" t="s">
        <v>34</v>
      </c>
      <c r="K45" s="404">
        <f>3.4*56/100</f>
        <v>1.9040000000000001</v>
      </c>
      <c r="L45" s="338" t="s">
        <v>76</v>
      </c>
    </row>
    <row r="46" spans="1:12" ht="38.25" x14ac:dyDescent="0.2">
      <c r="A46" s="536" t="s">
        <v>212</v>
      </c>
      <c r="B46" s="511" t="s">
        <v>213</v>
      </c>
      <c r="C46" s="489" t="s">
        <v>176</v>
      </c>
      <c r="D46" s="537" t="s">
        <v>214</v>
      </c>
      <c r="E46" s="400"/>
      <c r="F46" s="401"/>
      <c r="G46" s="338"/>
      <c r="H46" s="401"/>
      <c r="I46" s="402" t="s">
        <v>177</v>
      </c>
      <c r="J46" s="338" t="s">
        <v>98</v>
      </c>
      <c r="K46" s="404">
        <f>0.009*60/100</f>
        <v>5.3999999999999994E-3</v>
      </c>
      <c r="L46" s="338" t="s">
        <v>76</v>
      </c>
    </row>
    <row r="47" spans="1:12" x14ac:dyDescent="0.2">
      <c r="A47" s="536"/>
      <c r="B47" s="511"/>
      <c r="C47" s="489"/>
      <c r="D47" s="537"/>
      <c r="E47" s="400"/>
      <c r="F47" s="401"/>
      <c r="G47" s="338"/>
      <c r="H47" s="401"/>
      <c r="I47" s="402" t="s">
        <v>178</v>
      </c>
      <c r="J47" s="338" t="s">
        <v>16</v>
      </c>
      <c r="K47" s="404">
        <f>0.035*60/100</f>
        <v>2.1000000000000001E-2</v>
      </c>
      <c r="L47" s="338" t="s">
        <v>76</v>
      </c>
    </row>
    <row r="48" spans="1:12" ht="25.5" x14ac:dyDescent="0.2">
      <c r="A48" s="536"/>
      <c r="B48" s="511"/>
      <c r="C48" s="489"/>
      <c r="D48" s="537"/>
      <c r="E48" s="400"/>
      <c r="F48" s="401"/>
      <c r="G48" s="338"/>
      <c r="H48" s="401"/>
      <c r="I48" s="349" t="s">
        <v>179</v>
      </c>
      <c r="J48" s="338" t="s">
        <v>34</v>
      </c>
      <c r="K48" s="404">
        <f>3.4*60/100</f>
        <v>2.04</v>
      </c>
      <c r="L48" s="338" t="s">
        <v>76</v>
      </c>
    </row>
    <row r="50" spans="1:10" x14ac:dyDescent="0.2">
      <c r="B50" s="295" t="s">
        <v>180</v>
      </c>
      <c r="E50" s="295" t="s">
        <v>216</v>
      </c>
      <c r="F50" s="295" t="s">
        <v>217</v>
      </c>
      <c r="J50" s="295" t="s">
        <v>181</v>
      </c>
    </row>
    <row r="51" spans="1:10" x14ac:dyDescent="0.2">
      <c r="B51" s="228"/>
    </row>
    <row r="52" spans="1:10" x14ac:dyDescent="0.2">
      <c r="B52" s="392"/>
      <c r="C52" s="392"/>
      <c r="F52" s="295" t="s">
        <v>218</v>
      </c>
      <c r="J52" s="295" t="s">
        <v>182</v>
      </c>
    </row>
    <row r="53" spans="1:10" x14ac:dyDescent="0.2">
      <c r="B53" s="392"/>
      <c r="C53" s="392"/>
      <c r="F53" s="295" t="s">
        <v>215</v>
      </c>
    </row>
    <row r="54" spans="1:10" x14ac:dyDescent="0.2">
      <c r="B54" s="294"/>
    </row>
    <row r="56" spans="1:10" x14ac:dyDescent="0.2">
      <c r="A56" s="295" t="s">
        <v>183</v>
      </c>
      <c r="B56" s="392"/>
      <c r="E56" s="295" t="s">
        <v>183</v>
      </c>
    </row>
  </sheetData>
  <mergeCells count="63">
    <mergeCell ref="A34:A36"/>
    <mergeCell ref="B34:B36"/>
    <mergeCell ref="C34:C36"/>
    <mergeCell ref="D34:D36"/>
    <mergeCell ref="A37:A39"/>
    <mergeCell ref="B37:B39"/>
    <mergeCell ref="C37:C39"/>
    <mergeCell ref="D37:D39"/>
    <mergeCell ref="A28:A30"/>
    <mergeCell ref="B28:B30"/>
    <mergeCell ref="C28:C30"/>
    <mergeCell ref="D28:D30"/>
    <mergeCell ref="A31:A33"/>
    <mergeCell ref="B31:B33"/>
    <mergeCell ref="C31:C33"/>
    <mergeCell ref="D31:D33"/>
    <mergeCell ref="A22:A24"/>
    <mergeCell ref="B22:B24"/>
    <mergeCell ref="C22:C24"/>
    <mergeCell ref="D22:D24"/>
    <mergeCell ref="A25:A27"/>
    <mergeCell ref="B25:B27"/>
    <mergeCell ref="C25:C27"/>
    <mergeCell ref="D25:D27"/>
    <mergeCell ref="A18:L18"/>
    <mergeCell ref="A19:A21"/>
    <mergeCell ref="B19:B21"/>
    <mergeCell ref="C19:C21"/>
    <mergeCell ref="D19:D21"/>
    <mergeCell ref="A46:A48"/>
    <mergeCell ref="B46:B48"/>
    <mergeCell ref="C46:C48"/>
    <mergeCell ref="D46:D48"/>
    <mergeCell ref="C40:C42"/>
    <mergeCell ref="D40:D42"/>
    <mergeCell ref="A43:A45"/>
    <mergeCell ref="B43:B45"/>
    <mergeCell ref="C43:C45"/>
    <mergeCell ref="D43:D45"/>
    <mergeCell ref="A40:A42"/>
    <mergeCell ref="B40:B42"/>
    <mergeCell ref="L14:L16"/>
    <mergeCell ref="F11:H11"/>
    <mergeCell ref="A13:A16"/>
    <mergeCell ref="B13:B16"/>
    <mergeCell ref="C13:D13"/>
    <mergeCell ref="E13:H13"/>
    <mergeCell ref="I13:L13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D10:G10"/>
    <mergeCell ref="A1:C1"/>
    <mergeCell ref="A2:D2"/>
    <mergeCell ref="A3:D3"/>
    <mergeCell ref="A8:L8"/>
    <mergeCell ref="A9:L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6"/>
  <sheetViews>
    <sheetView topLeftCell="A27" workbookViewId="0">
      <selection activeCell="F35" sqref="F35"/>
    </sheetView>
  </sheetViews>
  <sheetFormatPr defaultRowHeight="12.75" x14ac:dyDescent="0.2"/>
  <cols>
    <col min="2" max="2" width="37.140625" customWidth="1"/>
    <col min="7" max="7" width="12.7109375" customWidth="1"/>
    <col min="14" max="14" width="32.140625" customWidth="1"/>
  </cols>
  <sheetData>
    <row r="1" spans="1:17" ht="15.75" x14ac:dyDescent="0.25">
      <c r="A1" s="18"/>
      <c r="B1" s="18"/>
      <c r="C1" s="19"/>
      <c r="D1" s="20"/>
      <c r="E1" s="21"/>
      <c r="F1" s="22"/>
      <c r="G1" s="23"/>
      <c r="H1" s="18"/>
      <c r="I1" s="24"/>
      <c r="J1" s="25"/>
      <c r="K1" s="25"/>
      <c r="L1" s="26"/>
      <c r="M1" s="26"/>
      <c r="N1" s="26"/>
      <c r="O1" s="26"/>
      <c r="P1" s="26"/>
      <c r="Q1" s="27"/>
    </row>
    <row r="2" spans="1:17" ht="15.75" x14ac:dyDescent="0.25">
      <c r="A2" s="28" t="s">
        <v>50</v>
      </c>
      <c r="B2" s="29"/>
      <c r="C2" s="30"/>
      <c r="D2" s="20"/>
      <c r="E2" s="21"/>
      <c r="F2" s="22"/>
      <c r="G2" s="18"/>
      <c r="H2" s="18"/>
      <c r="I2" s="31"/>
      <c r="J2" s="32"/>
      <c r="K2" s="33"/>
      <c r="L2" s="26"/>
      <c r="M2" s="26"/>
      <c r="N2" s="26"/>
      <c r="O2" s="26"/>
      <c r="P2" s="26"/>
      <c r="Q2" s="31" t="s">
        <v>51</v>
      </c>
    </row>
    <row r="3" spans="1:17" ht="15.75" x14ac:dyDescent="0.25">
      <c r="A3" s="34"/>
      <c r="B3" s="34"/>
      <c r="C3" s="35"/>
      <c r="D3" s="36"/>
      <c r="E3" s="37"/>
      <c r="F3" s="22"/>
      <c r="G3" s="18"/>
      <c r="H3" s="18"/>
      <c r="I3" s="38"/>
      <c r="J3" s="39"/>
      <c r="K3" s="40"/>
      <c r="L3" s="26"/>
      <c r="M3" s="26"/>
      <c r="N3" s="26"/>
      <c r="O3" s="26"/>
      <c r="P3" s="26"/>
      <c r="Q3" s="22" t="s">
        <v>52</v>
      </c>
    </row>
    <row r="4" spans="1:17" ht="15.75" x14ac:dyDescent="0.25">
      <c r="A4" s="41"/>
      <c r="B4" s="41"/>
      <c r="C4" s="30"/>
      <c r="D4" s="36"/>
      <c r="E4" s="37"/>
      <c r="F4" s="22"/>
      <c r="G4" s="23"/>
      <c r="H4" s="18"/>
      <c r="I4" s="42"/>
      <c r="J4" s="43"/>
      <c r="K4" s="33"/>
      <c r="L4" s="26"/>
      <c r="M4" s="26"/>
      <c r="N4" s="26"/>
      <c r="O4" s="26"/>
      <c r="P4" s="26"/>
      <c r="Q4" s="27" t="s">
        <v>53</v>
      </c>
    </row>
    <row r="5" spans="1:17" ht="15.75" x14ac:dyDescent="0.25">
      <c r="A5" s="41"/>
      <c r="B5" s="41"/>
      <c r="C5" s="30"/>
      <c r="D5" s="20"/>
      <c r="E5" s="37"/>
      <c r="F5" s="22"/>
      <c r="G5" s="18"/>
      <c r="H5" s="18"/>
      <c r="I5" s="44"/>
      <c r="J5" s="44"/>
      <c r="K5" s="44"/>
      <c r="L5" s="26"/>
      <c r="M5" s="26"/>
      <c r="N5" s="26"/>
      <c r="O5" s="26"/>
      <c r="P5" s="26"/>
      <c r="Q5" s="44"/>
    </row>
    <row r="6" spans="1:17" ht="15.75" x14ac:dyDescent="0.25">
      <c r="A6" s="45"/>
      <c r="B6" s="45"/>
      <c r="C6" s="30"/>
      <c r="D6" s="20"/>
      <c r="E6" s="37"/>
      <c r="F6" s="22"/>
      <c r="G6" s="18"/>
      <c r="H6" s="18"/>
      <c r="I6" s="44"/>
      <c r="J6" s="44"/>
      <c r="K6" s="44"/>
      <c r="L6" s="26"/>
      <c r="M6" s="26"/>
      <c r="N6" s="26"/>
      <c r="O6" s="26"/>
      <c r="P6" s="26"/>
      <c r="Q6" s="42" t="s">
        <v>54</v>
      </c>
    </row>
    <row r="7" spans="1:17" ht="15.75" x14ac:dyDescent="0.25">
      <c r="A7" s="41"/>
      <c r="B7" s="41"/>
      <c r="C7" s="44"/>
      <c r="D7" s="44"/>
      <c r="E7" s="37"/>
      <c r="F7" s="22"/>
      <c r="G7" s="18"/>
      <c r="H7" s="18"/>
      <c r="I7" s="44"/>
      <c r="J7" s="44"/>
      <c r="K7" s="44"/>
      <c r="L7" s="26"/>
      <c r="M7" s="26"/>
      <c r="N7" s="26"/>
      <c r="O7" s="26"/>
      <c r="P7" s="26"/>
      <c r="Q7" s="38"/>
    </row>
    <row r="8" spans="1:17" ht="14.25" x14ac:dyDescent="0.2">
      <c r="A8" s="554" t="s">
        <v>55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554"/>
    </row>
    <row r="9" spans="1:17" ht="14.25" x14ac:dyDescent="0.2">
      <c r="A9" s="555" t="s">
        <v>269</v>
      </c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  <c r="Q9" s="555"/>
    </row>
    <row r="10" spans="1:17" ht="15" x14ac:dyDescent="0.2">
      <c r="A10" s="46" t="s">
        <v>219</v>
      </c>
      <c r="B10" s="47"/>
      <c r="C10" s="47"/>
      <c r="D10" s="48"/>
      <c r="E10" s="48"/>
      <c r="F10" s="48"/>
      <c r="G10" s="48"/>
      <c r="H10" s="49"/>
      <c r="I10" s="49"/>
      <c r="J10" s="49"/>
      <c r="K10" s="49"/>
      <c r="L10" s="50"/>
      <c r="M10" s="49"/>
      <c r="N10" s="51"/>
      <c r="O10" s="52"/>
      <c r="P10" s="53"/>
      <c r="Q10" s="54"/>
    </row>
    <row r="11" spans="1:17" x14ac:dyDescent="0.2">
      <c r="A11" s="556" t="s">
        <v>56</v>
      </c>
      <c r="B11" s="558" t="s">
        <v>57</v>
      </c>
      <c r="C11" s="556" t="s">
        <v>58</v>
      </c>
      <c r="D11" s="560" t="s">
        <v>59</v>
      </c>
      <c r="E11" s="556" t="s">
        <v>60</v>
      </c>
      <c r="F11" s="556" t="s">
        <v>61</v>
      </c>
      <c r="G11" s="556" t="s">
        <v>62</v>
      </c>
      <c r="H11" s="556" t="s">
        <v>63</v>
      </c>
      <c r="I11" s="563" t="s">
        <v>64</v>
      </c>
      <c r="J11" s="564"/>
      <c r="K11" s="563" t="s">
        <v>65</v>
      </c>
      <c r="L11" s="565"/>
      <c r="M11" s="564"/>
      <c r="N11" s="55" t="s">
        <v>66</v>
      </c>
      <c r="O11" s="56"/>
      <c r="P11" s="56"/>
      <c r="Q11" s="57"/>
    </row>
    <row r="12" spans="1:17" ht="33.75" x14ac:dyDescent="0.2">
      <c r="A12" s="557"/>
      <c r="B12" s="559"/>
      <c r="C12" s="557"/>
      <c r="D12" s="561"/>
      <c r="E12" s="562"/>
      <c r="F12" s="557"/>
      <c r="G12" s="557"/>
      <c r="H12" s="557"/>
      <c r="I12" s="58" t="s">
        <v>67</v>
      </c>
      <c r="J12" s="59" t="s">
        <v>68</v>
      </c>
      <c r="K12" s="60" t="s">
        <v>69</v>
      </c>
      <c r="L12" s="566" t="s">
        <v>70</v>
      </c>
      <c r="M12" s="567"/>
      <c r="N12" s="61" t="s">
        <v>71</v>
      </c>
      <c r="O12" s="60" t="s">
        <v>4</v>
      </c>
      <c r="P12" s="62" t="s">
        <v>9</v>
      </c>
      <c r="Q12" s="60" t="s">
        <v>72</v>
      </c>
    </row>
    <row r="13" spans="1:17" x14ac:dyDescent="0.2">
      <c r="A13" s="63">
        <v>1</v>
      </c>
      <c r="B13" s="63">
        <v>2</v>
      </c>
      <c r="C13" s="63">
        <v>3</v>
      </c>
      <c r="D13" s="64">
        <v>4</v>
      </c>
      <c r="E13" s="63">
        <v>5</v>
      </c>
      <c r="F13" s="63">
        <v>6</v>
      </c>
      <c r="G13" s="63">
        <v>7</v>
      </c>
      <c r="H13" s="63">
        <v>8</v>
      </c>
      <c r="I13" s="63">
        <v>9</v>
      </c>
      <c r="J13" s="63">
        <v>10</v>
      </c>
      <c r="K13" s="63">
        <v>11</v>
      </c>
      <c r="L13" s="549">
        <v>12</v>
      </c>
      <c r="M13" s="550"/>
      <c r="N13" s="61">
        <v>14</v>
      </c>
      <c r="O13" s="63">
        <v>15</v>
      </c>
      <c r="P13" s="65">
        <v>16</v>
      </c>
      <c r="Q13" s="63">
        <v>17</v>
      </c>
    </row>
    <row r="14" spans="1:17" x14ac:dyDescent="0.2">
      <c r="A14" s="551" t="s">
        <v>220</v>
      </c>
      <c r="B14" s="552"/>
      <c r="C14" s="552"/>
      <c r="D14" s="552"/>
      <c r="E14" s="552"/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2"/>
      <c r="Q14" s="553"/>
    </row>
    <row r="15" spans="1:17" ht="13.5" x14ac:dyDescent="0.2">
      <c r="A15" s="66">
        <v>1</v>
      </c>
      <c r="B15" s="67" t="s">
        <v>74</v>
      </c>
      <c r="C15" s="68"/>
      <c r="D15" s="68"/>
      <c r="E15" s="68"/>
      <c r="F15" s="68"/>
      <c r="G15" s="68"/>
      <c r="H15" s="68"/>
      <c r="I15" s="68"/>
      <c r="J15" s="69"/>
      <c r="K15" s="70"/>
      <c r="L15" s="68"/>
      <c r="M15" s="68"/>
      <c r="N15" s="71"/>
      <c r="O15" s="68"/>
      <c r="P15" s="68"/>
      <c r="Q15" s="72"/>
    </row>
    <row r="16" spans="1:17" ht="39" customHeight="1" x14ac:dyDescent="0.2">
      <c r="A16" s="73"/>
      <c r="B16" s="74" t="s">
        <v>270</v>
      </c>
      <c r="C16" s="75"/>
      <c r="D16" s="76"/>
      <c r="E16" s="76"/>
      <c r="F16" s="77"/>
      <c r="G16" s="78" t="s">
        <v>75</v>
      </c>
      <c r="H16" s="79"/>
      <c r="I16" s="80">
        <f>I17</f>
        <v>140</v>
      </c>
      <c r="J16" s="81">
        <v>3</v>
      </c>
      <c r="K16" s="82"/>
      <c r="L16" s="77"/>
      <c r="M16" s="77"/>
      <c r="N16" s="83"/>
      <c r="O16" s="84"/>
      <c r="P16" s="85"/>
      <c r="Q16" s="109"/>
    </row>
    <row r="17" spans="1:17" ht="59.25" customHeight="1" x14ac:dyDescent="0.2">
      <c r="A17" s="73"/>
      <c r="B17" s="74" t="s">
        <v>268</v>
      </c>
      <c r="C17" s="75">
        <v>1500</v>
      </c>
      <c r="D17" s="76" t="s">
        <v>77</v>
      </c>
      <c r="E17" s="76"/>
      <c r="F17" s="77" t="s">
        <v>78</v>
      </c>
      <c r="G17" s="78" t="s">
        <v>79</v>
      </c>
      <c r="H17" s="79">
        <v>60</v>
      </c>
      <c r="I17" s="86">
        <v>140</v>
      </c>
      <c r="J17" s="87">
        <f>I17*H17/1000</f>
        <v>8.4</v>
      </c>
      <c r="K17" s="88"/>
      <c r="L17" s="77"/>
      <c r="M17" s="77"/>
      <c r="N17" s="83"/>
      <c r="O17" s="84"/>
      <c r="P17" s="85"/>
      <c r="Q17" s="109"/>
    </row>
    <row r="18" spans="1:17" ht="47.25" customHeight="1" x14ac:dyDescent="0.2">
      <c r="A18" s="73"/>
      <c r="B18" s="89" t="s">
        <v>80</v>
      </c>
      <c r="C18" s="75"/>
      <c r="D18" s="76"/>
      <c r="E18" s="76"/>
      <c r="F18" s="77"/>
      <c r="G18" s="77"/>
      <c r="H18" s="79"/>
      <c r="I18" s="79"/>
      <c r="J18" s="87">
        <f>J17</f>
        <v>8.4</v>
      </c>
      <c r="K18" s="88"/>
      <c r="L18" s="77"/>
      <c r="M18" s="77"/>
      <c r="N18" s="83"/>
      <c r="O18" s="84"/>
      <c r="P18" s="85"/>
      <c r="Q18" s="109"/>
    </row>
    <row r="19" spans="1:17" ht="53.25" customHeight="1" x14ac:dyDescent="0.2">
      <c r="A19" s="73"/>
      <c r="B19" s="89"/>
      <c r="C19" s="75"/>
      <c r="D19" s="76"/>
      <c r="E19" s="76"/>
      <c r="F19" s="77"/>
      <c r="G19" s="77"/>
      <c r="H19" s="79"/>
      <c r="I19" s="79"/>
      <c r="J19" s="87">
        <f>J17</f>
        <v>8.4</v>
      </c>
      <c r="K19" s="88"/>
      <c r="L19" s="77"/>
      <c r="M19" s="77"/>
      <c r="N19" s="83"/>
      <c r="O19" s="84"/>
      <c r="P19" s="85"/>
      <c r="Q19" s="109"/>
    </row>
    <row r="20" spans="1:17" ht="58.5" customHeight="1" x14ac:dyDescent="0.2">
      <c r="A20" s="73"/>
      <c r="B20" s="74" t="s">
        <v>271</v>
      </c>
      <c r="C20" s="90">
        <v>1500</v>
      </c>
      <c r="D20" s="76" t="s">
        <v>77</v>
      </c>
      <c r="E20" s="79"/>
      <c r="F20" s="77" t="s">
        <v>78</v>
      </c>
      <c r="G20" s="78" t="s">
        <v>81</v>
      </c>
      <c r="H20" s="79">
        <v>240</v>
      </c>
      <c r="I20" s="91">
        <f>I17</f>
        <v>140</v>
      </c>
      <c r="J20" s="87">
        <f>I20*H20/1000</f>
        <v>33.6</v>
      </c>
      <c r="K20" s="88"/>
      <c r="L20" s="77"/>
      <c r="M20" s="77"/>
      <c r="N20" s="83"/>
      <c r="O20" s="84"/>
      <c r="P20" s="85"/>
      <c r="Q20" s="109"/>
    </row>
    <row r="21" spans="1:17" ht="56.25" customHeight="1" x14ac:dyDescent="0.2">
      <c r="A21" s="73"/>
      <c r="B21" s="89"/>
      <c r="C21" s="75"/>
      <c r="D21" s="76"/>
      <c r="E21" s="76"/>
      <c r="F21" s="77"/>
      <c r="G21" s="90"/>
      <c r="H21" s="79"/>
      <c r="I21" s="80"/>
      <c r="J21" s="81">
        <f>J20</f>
        <v>33.6</v>
      </c>
      <c r="K21" s="88"/>
      <c r="L21" s="77"/>
      <c r="M21" s="77"/>
      <c r="N21" s="83"/>
      <c r="O21" s="84"/>
      <c r="P21" s="85"/>
      <c r="Q21" s="109"/>
    </row>
    <row r="22" spans="1:17" ht="57" customHeight="1" x14ac:dyDescent="0.2">
      <c r="A22" s="73"/>
      <c r="B22" s="89"/>
      <c r="C22" s="75"/>
      <c r="D22" s="76"/>
      <c r="E22" s="76"/>
      <c r="F22" s="77"/>
      <c r="G22" s="77"/>
      <c r="H22" s="79"/>
      <c r="I22" s="80"/>
      <c r="J22" s="81">
        <f>J20</f>
        <v>33.6</v>
      </c>
      <c r="K22" s="88"/>
      <c r="L22" s="77"/>
      <c r="M22" s="77"/>
      <c r="N22" s="83"/>
      <c r="O22" s="84"/>
      <c r="P22" s="92"/>
      <c r="Q22" s="109"/>
    </row>
    <row r="23" spans="1:17" ht="64.5" customHeight="1" x14ac:dyDescent="0.2">
      <c r="A23" s="73"/>
      <c r="B23" s="74" t="s">
        <v>272</v>
      </c>
      <c r="C23" s="90"/>
      <c r="D23" s="90"/>
      <c r="E23" s="79"/>
      <c r="F23" s="77"/>
      <c r="G23" s="93" t="s">
        <v>82</v>
      </c>
      <c r="H23" s="79">
        <v>15</v>
      </c>
      <c r="I23" s="91">
        <f>I20</f>
        <v>140</v>
      </c>
      <c r="J23" s="81"/>
      <c r="K23" s="94"/>
      <c r="L23" s="77"/>
      <c r="M23" s="77"/>
      <c r="N23" s="95"/>
      <c r="O23" s="79"/>
      <c r="P23" s="96"/>
      <c r="Q23" s="109"/>
    </row>
    <row r="24" spans="1:17" ht="63" customHeight="1" x14ac:dyDescent="0.2">
      <c r="A24" s="73"/>
      <c r="B24" s="89"/>
      <c r="C24" s="90"/>
      <c r="D24" s="90"/>
      <c r="E24" s="79"/>
      <c r="F24" s="77"/>
      <c r="G24" s="93"/>
      <c r="H24" s="79"/>
      <c r="I24" s="86">
        <f>I23</f>
        <v>140</v>
      </c>
      <c r="J24" s="81"/>
      <c r="K24" s="94"/>
      <c r="L24" s="77"/>
      <c r="M24" s="77"/>
      <c r="N24" s="95"/>
      <c r="O24" s="79"/>
      <c r="P24" s="96"/>
      <c r="Q24" s="109"/>
    </row>
    <row r="25" spans="1:17" ht="13.5" x14ac:dyDescent="0.2">
      <c r="A25" s="66">
        <v>2</v>
      </c>
      <c r="B25" s="67" t="s">
        <v>83</v>
      </c>
      <c r="C25" s="68"/>
      <c r="D25" s="68"/>
      <c r="E25" s="68"/>
      <c r="F25" s="68"/>
      <c r="G25" s="68"/>
      <c r="H25" s="68"/>
      <c r="I25" s="68"/>
      <c r="J25" s="69"/>
      <c r="K25" s="70"/>
      <c r="L25" s="68"/>
      <c r="M25" s="68"/>
      <c r="N25" s="71"/>
      <c r="O25" s="68"/>
      <c r="P25" s="68"/>
      <c r="Q25" s="109" t="s">
        <v>76</v>
      </c>
    </row>
    <row r="26" spans="1:17" ht="57.75" customHeight="1" x14ac:dyDescent="0.2">
      <c r="A26" s="97"/>
      <c r="B26" s="98" t="s">
        <v>273</v>
      </c>
      <c r="C26" s="99">
        <v>250</v>
      </c>
      <c r="D26" s="100" t="s">
        <v>77</v>
      </c>
      <c r="E26" s="99"/>
      <c r="F26" s="101" t="s">
        <v>78</v>
      </c>
      <c r="G26" s="102" t="s">
        <v>84</v>
      </c>
      <c r="H26" s="103">
        <v>230</v>
      </c>
      <c r="I26" s="104">
        <v>48</v>
      </c>
      <c r="J26" s="105">
        <f>I26*H26/1000</f>
        <v>11.04</v>
      </c>
      <c r="K26" s="106"/>
      <c r="L26" s="101"/>
      <c r="M26" s="101"/>
      <c r="N26" s="107"/>
      <c r="O26" s="103"/>
      <c r="P26" s="108"/>
      <c r="Q26" s="109"/>
    </row>
    <row r="27" spans="1:17" x14ac:dyDescent="0.2">
      <c r="A27" s="97"/>
      <c r="B27" s="107" t="s">
        <v>85</v>
      </c>
      <c r="C27" s="110"/>
      <c r="D27" s="100"/>
      <c r="E27" s="100"/>
      <c r="F27" s="101"/>
      <c r="G27" s="102"/>
      <c r="H27" s="111"/>
      <c r="I27" s="111"/>
      <c r="J27" s="105">
        <f>J26</f>
        <v>11.04</v>
      </c>
      <c r="K27" s="106"/>
      <c r="L27" s="101"/>
      <c r="M27" s="101"/>
      <c r="N27" s="112"/>
      <c r="O27" s="103"/>
      <c r="P27" s="108"/>
      <c r="Q27" s="109"/>
    </row>
    <row r="28" spans="1:17" ht="42.75" customHeight="1" x14ac:dyDescent="0.2">
      <c r="A28" s="97"/>
      <c r="B28" s="107" t="s">
        <v>274</v>
      </c>
      <c r="C28" s="113"/>
      <c r="D28" s="113"/>
      <c r="E28" s="111"/>
      <c r="F28" s="101"/>
      <c r="G28" s="114" t="s">
        <v>82</v>
      </c>
      <c r="H28" s="111">
        <v>15</v>
      </c>
      <c r="I28" s="104">
        <f>I26</f>
        <v>48</v>
      </c>
      <c r="J28" s="105"/>
      <c r="K28" s="115"/>
      <c r="L28" s="101"/>
      <c r="M28" s="101"/>
      <c r="N28" s="116"/>
      <c r="O28" s="111"/>
      <c r="P28" s="117"/>
      <c r="Q28" s="109"/>
    </row>
    <row r="29" spans="1:17" x14ac:dyDescent="0.2">
      <c r="A29" s="97"/>
      <c r="B29" s="107"/>
      <c r="C29" s="113"/>
      <c r="D29" s="113"/>
      <c r="E29" s="111"/>
      <c r="F29" s="101"/>
      <c r="G29" s="114"/>
      <c r="H29" s="111"/>
      <c r="I29" s="104">
        <f>I28</f>
        <v>48</v>
      </c>
      <c r="J29" s="105"/>
      <c r="K29" s="115"/>
      <c r="L29" s="101"/>
      <c r="M29" s="101"/>
      <c r="N29" s="116"/>
      <c r="O29" s="111"/>
      <c r="P29" s="117"/>
      <c r="Q29" s="109"/>
    </row>
    <row r="30" spans="1:17" ht="13.5" x14ac:dyDescent="0.2">
      <c r="A30" s="66">
        <v>3</v>
      </c>
      <c r="B30" s="67" t="s">
        <v>86</v>
      </c>
      <c r="C30" s="68"/>
      <c r="D30" s="68"/>
      <c r="E30" s="68"/>
      <c r="F30" s="68"/>
      <c r="G30" s="68"/>
      <c r="H30" s="68"/>
      <c r="I30" s="68"/>
      <c r="J30" s="69"/>
      <c r="K30" s="70"/>
      <c r="L30" s="68"/>
      <c r="M30" s="68"/>
      <c r="N30" s="71"/>
      <c r="O30" s="68"/>
      <c r="P30" s="68"/>
      <c r="Q30" s="109"/>
    </row>
    <row r="31" spans="1:17" ht="31.5" customHeight="1" x14ac:dyDescent="0.2">
      <c r="A31" s="97"/>
      <c r="B31" s="118" t="s">
        <v>270</v>
      </c>
      <c r="C31" s="110"/>
      <c r="D31" s="100"/>
      <c r="E31" s="100"/>
      <c r="F31" s="101"/>
      <c r="G31" s="102" t="s">
        <v>75</v>
      </c>
      <c r="H31" s="111"/>
      <c r="I31" s="119">
        <f>I32</f>
        <v>70</v>
      </c>
      <c r="J31" s="105">
        <f>J32</f>
        <v>4.2</v>
      </c>
      <c r="K31" s="106"/>
      <c r="L31" s="101"/>
      <c r="M31" s="101"/>
      <c r="N31" s="120"/>
      <c r="O31" s="103"/>
      <c r="P31" s="108"/>
      <c r="Q31" s="109"/>
    </row>
    <row r="32" spans="1:17" ht="42.75" customHeight="1" x14ac:dyDescent="0.2">
      <c r="A32" s="97"/>
      <c r="B32" s="118" t="s">
        <v>275</v>
      </c>
      <c r="C32" s="110">
        <v>1500</v>
      </c>
      <c r="D32" s="100" t="s">
        <v>77</v>
      </c>
      <c r="E32" s="100"/>
      <c r="F32" s="101" t="s">
        <v>78</v>
      </c>
      <c r="G32" s="102" t="s">
        <v>79</v>
      </c>
      <c r="H32" s="111">
        <v>60</v>
      </c>
      <c r="I32" s="104">
        <v>70</v>
      </c>
      <c r="J32" s="105">
        <f>I32*H32/1000</f>
        <v>4.2</v>
      </c>
      <c r="K32" s="121"/>
      <c r="L32" s="101"/>
      <c r="M32" s="101"/>
      <c r="N32" s="120"/>
      <c r="O32" s="103"/>
      <c r="P32" s="108"/>
      <c r="Q32" s="109"/>
    </row>
    <row r="33" spans="1:17" ht="39" customHeight="1" x14ac:dyDescent="0.2">
      <c r="A33" s="97"/>
      <c r="B33" s="122" t="s">
        <v>87</v>
      </c>
      <c r="C33" s="110"/>
      <c r="D33" s="100"/>
      <c r="E33" s="100"/>
      <c r="F33" s="101"/>
      <c r="G33" s="101"/>
      <c r="H33" s="111"/>
      <c r="I33" s="111"/>
      <c r="J33" s="105">
        <f>J32</f>
        <v>4.2</v>
      </c>
      <c r="K33" s="121"/>
      <c r="L33" s="101"/>
      <c r="M33" s="101"/>
      <c r="N33" s="120"/>
      <c r="O33" s="103"/>
      <c r="P33" s="108"/>
      <c r="Q33" s="109"/>
    </row>
    <row r="34" spans="1:17" ht="42.75" customHeight="1" x14ac:dyDescent="0.2">
      <c r="A34" s="97"/>
      <c r="B34" s="122"/>
      <c r="C34" s="110"/>
      <c r="D34" s="100"/>
      <c r="E34" s="100"/>
      <c r="F34" s="101"/>
      <c r="G34" s="101"/>
      <c r="H34" s="111"/>
      <c r="I34" s="111"/>
      <c r="J34" s="105">
        <f>J32</f>
        <v>4.2</v>
      </c>
      <c r="K34" s="121"/>
      <c r="L34" s="101"/>
      <c r="M34" s="101"/>
      <c r="N34" s="120"/>
      <c r="O34" s="103"/>
      <c r="P34" s="108"/>
      <c r="Q34" s="109"/>
    </row>
    <row r="35" spans="1:17" ht="53.25" customHeight="1" x14ac:dyDescent="0.2">
      <c r="A35" s="97"/>
      <c r="B35" s="98" t="s">
        <v>273</v>
      </c>
      <c r="C35" s="99">
        <f>C32</f>
        <v>1500</v>
      </c>
      <c r="D35" s="100" t="s">
        <v>77</v>
      </c>
      <c r="E35" s="99"/>
      <c r="F35" s="101" t="s">
        <v>78</v>
      </c>
      <c r="G35" s="102" t="s">
        <v>84</v>
      </c>
      <c r="H35" s="103">
        <v>65</v>
      </c>
      <c r="I35" s="104">
        <f>I32</f>
        <v>70</v>
      </c>
      <c r="J35" s="105">
        <f>I35*H35/1000</f>
        <v>4.55</v>
      </c>
      <c r="K35" s="106"/>
      <c r="L35" s="101"/>
      <c r="M35" s="101"/>
      <c r="N35" s="107"/>
      <c r="O35" s="103"/>
      <c r="P35" s="108"/>
      <c r="Q35" s="109"/>
    </row>
    <row r="36" spans="1:17" x14ac:dyDescent="0.2">
      <c r="A36" s="97"/>
      <c r="B36" s="107"/>
      <c r="C36" s="110"/>
      <c r="D36" s="100"/>
      <c r="E36" s="100"/>
      <c r="F36" s="101"/>
      <c r="G36" s="102"/>
      <c r="H36" s="111"/>
      <c r="I36" s="111"/>
      <c r="J36" s="105">
        <f>J35</f>
        <v>4.55</v>
      </c>
      <c r="K36" s="106"/>
      <c r="L36" s="101"/>
      <c r="M36" s="101"/>
      <c r="N36" s="112"/>
      <c r="O36" s="103"/>
      <c r="P36" s="108"/>
      <c r="Q36" s="109"/>
    </row>
    <row r="37" spans="1:17" ht="15" x14ac:dyDescent="0.2">
      <c r="A37" s="123" t="s">
        <v>88</v>
      </c>
      <c r="B37" s="124"/>
      <c r="C37" s="125"/>
      <c r="D37" s="126"/>
      <c r="E37" s="127"/>
      <c r="F37" s="128"/>
      <c r="G37" s="128"/>
      <c r="H37" s="128"/>
      <c r="I37" s="129"/>
      <c r="J37" s="130"/>
      <c r="K37" s="131"/>
      <c r="L37" s="128"/>
      <c r="M37" s="125"/>
      <c r="N37" s="132"/>
      <c r="O37" s="133"/>
      <c r="P37" s="134"/>
      <c r="Q37" s="135"/>
    </row>
    <row r="38" spans="1:17" x14ac:dyDescent="0.2">
      <c r="A38" s="136"/>
      <c r="B38" s="124"/>
      <c r="C38" s="125"/>
      <c r="D38" s="126"/>
      <c r="E38" s="127"/>
      <c r="F38" s="128"/>
      <c r="G38" s="128"/>
      <c r="H38" s="128"/>
      <c r="I38" s="129"/>
      <c r="J38" s="130"/>
      <c r="K38" s="131"/>
      <c r="L38" s="128"/>
      <c r="M38" s="125"/>
      <c r="N38" s="132"/>
      <c r="O38" s="133"/>
      <c r="P38" s="134"/>
      <c r="Q38" s="135"/>
    </row>
    <row r="39" spans="1:17" ht="15" x14ac:dyDescent="0.2">
      <c r="A39" s="137"/>
      <c r="B39" s="138"/>
      <c r="C39" s="139"/>
      <c r="D39" s="140"/>
      <c r="E39" s="140"/>
      <c r="F39" s="140"/>
      <c r="G39" s="141" t="s">
        <v>89</v>
      </c>
      <c r="H39" s="142"/>
      <c r="I39" s="142"/>
      <c r="J39" s="143"/>
      <c r="K39" s="143"/>
      <c r="L39" s="142"/>
      <c r="M39" s="144"/>
      <c r="N39" s="145" t="s">
        <v>90</v>
      </c>
      <c r="O39" s="146"/>
      <c r="P39" s="140"/>
      <c r="Q39" s="147"/>
    </row>
    <row r="40" spans="1:17" ht="15" x14ac:dyDescent="0.2">
      <c r="A40" s="138"/>
      <c r="B40" s="138"/>
      <c r="C40" s="139"/>
      <c r="D40" s="140"/>
      <c r="E40" s="140"/>
      <c r="F40" s="140"/>
      <c r="G40" s="145"/>
      <c r="H40" s="148"/>
      <c r="I40" s="148"/>
      <c r="J40" s="149"/>
      <c r="K40" s="149"/>
      <c r="L40" s="148"/>
      <c r="M40" s="150"/>
      <c r="N40" s="145"/>
      <c r="O40" s="146"/>
      <c r="P40" s="140"/>
      <c r="Q40" s="147"/>
    </row>
    <row r="41" spans="1:17" ht="15" x14ac:dyDescent="0.2">
      <c r="A41" s="138"/>
      <c r="B41" s="138"/>
      <c r="C41" s="139"/>
      <c r="D41" s="140"/>
      <c r="E41" s="140"/>
      <c r="F41" s="140"/>
      <c r="G41" s="141" t="s">
        <v>91</v>
      </c>
      <c r="H41" s="142"/>
      <c r="I41" s="142"/>
      <c r="J41" s="143"/>
      <c r="K41" s="143"/>
      <c r="L41" s="142"/>
      <c r="M41" s="144"/>
      <c r="N41" s="145" t="s">
        <v>92</v>
      </c>
      <c r="O41" s="146"/>
      <c r="P41" s="140"/>
      <c r="Q41" s="147"/>
    </row>
    <row r="42" spans="1:17" ht="15" x14ac:dyDescent="0.2">
      <c r="A42" s="138"/>
      <c r="B42" s="138"/>
      <c r="C42" s="139"/>
      <c r="D42" s="140"/>
      <c r="E42" s="140"/>
      <c r="F42" s="140"/>
      <c r="G42" s="145"/>
      <c r="H42" s="148"/>
      <c r="I42" s="148"/>
      <c r="J42" s="149"/>
      <c r="K42" s="149"/>
      <c r="L42" s="148"/>
      <c r="M42" s="150"/>
      <c r="N42" s="145"/>
      <c r="O42" s="146"/>
      <c r="P42" s="140"/>
      <c r="Q42" s="147"/>
    </row>
    <row r="43" spans="1:17" ht="15" x14ac:dyDescent="0.2">
      <c r="A43" s="138"/>
      <c r="B43" s="140"/>
      <c r="C43" s="140"/>
      <c r="D43" s="140"/>
      <c r="E43" s="140"/>
      <c r="F43" s="140"/>
      <c r="O43" s="146"/>
      <c r="P43" s="140"/>
      <c r="Q43" s="147"/>
    </row>
    <row r="44" spans="1:17" ht="15" x14ac:dyDescent="0.2">
      <c r="A44" s="138"/>
      <c r="B44" s="140"/>
      <c r="C44" s="140"/>
      <c r="D44" s="140"/>
      <c r="E44" s="140"/>
      <c r="F44" s="140"/>
      <c r="O44" s="146"/>
      <c r="P44" s="140"/>
      <c r="Q44" s="147"/>
    </row>
    <row r="45" spans="1:17" ht="15" x14ac:dyDescent="0.2">
      <c r="A45" s="138"/>
      <c r="B45" s="140"/>
      <c r="C45" s="140"/>
      <c r="D45" s="140"/>
      <c r="E45" s="140"/>
      <c r="F45" s="140"/>
      <c r="O45" s="146"/>
      <c r="P45" s="140"/>
      <c r="Q45" s="147"/>
    </row>
    <row r="46" spans="1:17" ht="15" x14ac:dyDescent="0.2">
      <c r="A46" s="138"/>
      <c r="B46" s="138"/>
      <c r="C46" s="151"/>
      <c r="D46" s="152"/>
      <c r="E46" s="151"/>
      <c r="F46" s="153"/>
      <c r="G46" s="153"/>
      <c r="H46" s="151"/>
      <c r="I46" s="151"/>
      <c r="J46" s="151"/>
      <c r="K46" s="154"/>
      <c r="L46" s="151"/>
      <c r="M46" s="138"/>
      <c r="N46" s="155"/>
      <c r="O46" s="138"/>
      <c r="P46" s="138"/>
      <c r="Q46" s="156"/>
    </row>
  </sheetData>
  <mergeCells count="15">
    <mergeCell ref="L13:M13"/>
    <mergeCell ref="A14:Q14"/>
    <mergeCell ref="A8:Q8"/>
    <mergeCell ref="A9:Q9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K11:M11"/>
    <mergeCell ref="L12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76"/>
  <sheetViews>
    <sheetView topLeftCell="A46" workbookViewId="0">
      <selection activeCell="L53" sqref="L53"/>
    </sheetView>
  </sheetViews>
  <sheetFormatPr defaultRowHeight="12.75" x14ac:dyDescent="0.2"/>
  <cols>
    <col min="2" max="2" width="24.85546875" customWidth="1"/>
    <col min="7" max="7" width="12.5703125" customWidth="1"/>
    <col min="14" max="14" width="40.28515625" customWidth="1"/>
  </cols>
  <sheetData>
    <row r="1" spans="1:17" ht="15.75" x14ac:dyDescent="0.25">
      <c r="A1" s="157"/>
      <c r="B1" s="157"/>
      <c r="C1" s="158"/>
      <c r="D1" s="159"/>
      <c r="E1" s="160"/>
      <c r="F1" s="161"/>
      <c r="G1" s="161"/>
      <c r="H1" s="157"/>
      <c r="I1" s="162"/>
      <c r="J1" s="163"/>
      <c r="K1" s="163"/>
      <c r="L1" s="164"/>
      <c r="M1" s="164"/>
      <c r="N1" s="164"/>
      <c r="O1" s="164"/>
      <c r="P1" s="164"/>
      <c r="Q1" s="17"/>
    </row>
    <row r="2" spans="1:17" ht="15.75" x14ac:dyDescent="0.25">
      <c r="A2" s="165" t="s">
        <v>50</v>
      </c>
      <c r="B2" s="166"/>
      <c r="C2" s="167"/>
      <c r="D2" s="159"/>
      <c r="E2" s="160"/>
      <c r="F2" s="168"/>
      <c r="G2" s="157"/>
      <c r="H2" s="157"/>
      <c r="I2" s="169"/>
      <c r="J2" s="170"/>
      <c r="K2" s="171"/>
      <c r="L2" s="164"/>
      <c r="M2" s="164"/>
      <c r="N2" s="164"/>
      <c r="O2" s="164"/>
      <c r="P2" s="164"/>
      <c r="Q2" s="169" t="s">
        <v>51</v>
      </c>
    </row>
    <row r="3" spans="1:17" ht="15.75" x14ac:dyDescent="0.25">
      <c r="A3" s="172"/>
      <c r="B3" s="172"/>
      <c r="C3" s="173"/>
      <c r="D3" s="174"/>
      <c r="E3" s="175"/>
      <c r="F3" s="168"/>
      <c r="G3" s="157"/>
      <c r="H3" s="157"/>
      <c r="I3" s="176"/>
      <c r="J3" s="177"/>
      <c r="K3" s="178"/>
      <c r="L3" s="164"/>
      <c r="M3" s="164"/>
      <c r="N3" s="164"/>
      <c r="O3" s="164"/>
      <c r="P3" s="164"/>
      <c r="Q3" s="168" t="s">
        <v>52</v>
      </c>
    </row>
    <row r="4" spans="1:17" ht="15.75" x14ac:dyDescent="0.25">
      <c r="A4" s="179"/>
      <c r="B4" s="179"/>
      <c r="C4" s="167"/>
      <c r="D4" s="174"/>
      <c r="E4" s="175"/>
      <c r="F4" s="168"/>
      <c r="G4" s="161"/>
      <c r="H4" s="157"/>
      <c r="I4" s="180"/>
      <c r="J4" s="181"/>
      <c r="K4" s="171"/>
      <c r="L4" s="164"/>
      <c r="M4" s="164"/>
      <c r="N4" s="164"/>
      <c r="O4" s="164"/>
      <c r="P4" s="164"/>
      <c r="Q4" s="17" t="s">
        <v>53</v>
      </c>
    </row>
    <row r="5" spans="1:17" ht="15.75" x14ac:dyDescent="0.25">
      <c r="A5" s="179"/>
      <c r="B5" s="179"/>
      <c r="C5" s="167"/>
      <c r="D5" s="159"/>
      <c r="E5" s="175"/>
      <c r="F5" s="168"/>
      <c r="G5" s="157"/>
      <c r="H5" s="157"/>
      <c r="I5" s="182"/>
      <c r="J5" s="182"/>
      <c r="K5" s="182"/>
      <c r="L5" s="164"/>
      <c r="M5" s="164"/>
      <c r="N5" s="164"/>
      <c r="O5" s="164"/>
      <c r="P5" s="164"/>
      <c r="Q5" s="182"/>
    </row>
    <row r="6" spans="1:17" ht="15.75" x14ac:dyDescent="0.25">
      <c r="A6" s="183"/>
      <c r="B6" s="183"/>
      <c r="C6" s="167"/>
      <c r="D6" s="159"/>
      <c r="E6" s="175"/>
      <c r="F6" s="168"/>
      <c r="G6" s="157"/>
      <c r="H6" s="157"/>
      <c r="I6" s="182"/>
      <c r="J6" s="182"/>
      <c r="K6" s="182"/>
      <c r="L6" s="164"/>
      <c r="M6" s="164"/>
      <c r="N6" s="164"/>
      <c r="O6" s="164"/>
      <c r="P6" s="164"/>
      <c r="Q6" s="180" t="s">
        <v>54</v>
      </c>
    </row>
    <row r="7" spans="1:17" ht="15.75" x14ac:dyDescent="0.25">
      <c r="A7" s="179"/>
      <c r="B7" s="179"/>
      <c r="C7" s="182"/>
      <c r="D7" s="182"/>
      <c r="E7" s="175"/>
      <c r="F7" s="168"/>
      <c r="G7" s="157"/>
      <c r="H7" s="157"/>
      <c r="I7" s="182"/>
      <c r="J7" s="182"/>
      <c r="K7" s="182"/>
      <c r="L7" s="164"/>
      <c r="M7" s="164"/>
      <c r="N7" s="164"/>
      <c r="O7" s="164"/>
      <c r="P7" s="164"/>
      <c r="Q7" s="176"/>
    </row>
    <row r="8" spans="1:17" ht="15.75" x14ac:dyDescent="0.25">
      <c r="A8" s="179"/>
      <c r="B8" s="179"/>
      <c r="C8" s="182"/>
      <c r="D8" s="182"/>
      <c r="E8" s="175"/>
      <c r="F8" s="168"/>
      <c r="G8" s="157"/>
      <c r="H8" s="157"/>
      <c r="I8" s="182"/>
      <c r="J8" s="182"/>
      <c r="K8" s="182"/>
      <c r="L8" s="164"/>
      <c r="M8" s="164"/>
      <c r="N8" s="164"/>
      <c r="O8" s="164"/>
      <c r="P8" s="164"/>
      <c r="Q8" s="176"/>
    </row>
    <row r="9" spans="1:17" ht="14.25" x14ac:dyDescent="0.2">
      <c r="A9" s="554" t="s">
        <v>55</v>
      </c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554"/>
      <c r="P9" s="554"/>
      <c r="Q9" s="554"/>
    </row>
    <row r="10" spans="1:17" ht="14.25" x14ac:dyDescent="0.2">
      <c r="A10" s="555" t="s">
        <v>93</v>
      </c>
      <c r="B10" s="555"/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5"/>
      <c r="O10" s="555"/>
      <c r="P10" s="555"/>
      <c r="Q10" s="555"/>
    </row>
    <row r="11" spans="1:17" ht="15" x14ac:dyDescent="0.2">
      <c r="A11" s="53"/>
      <c r="B11" s="184" t="s">
        <v>94</v>
      </c>
      <c r="C11" s="185" t="s">
        <v>95</v>
      </c>
      <c r="D11" s="48"/>
      <c r="E11" s="48"/>
      <c r="F11" s="48"/>
      <c r="G11" s="48"/>
      <c r="H11" s="49"/>
      <c r="I11" s="49"/>
      <c r="J11" s="49"/>
      <c r="K11" s="49"/>
      <c r="L11" s="50"/>
      <c r="M11" s="49"/>
      <c r="N11" s="51"/>
      <c r="O11" s="52"/>
      <c r="P11" s="53"/>
      <c r="Q11" s="54"/>
    </row>
    <row r="12" spans="1:17" x14ac:dyDescent="0.2">
      <c r="A12" s="556" t="s">
        <v>56</v>
      </c>
      <c r="B12" s="558" t="s">
        <v>57</v>
      </c>
      <c r="C12" s="556" t="s">
        <v>58</v>
      </c>
      <c r="D12" s="560" t="s">
        <v>59</v>
      </c>
      <c r="E12" s="556" t="s">
        <v>60</v>
      </c>
      <c r="F12" s="556" t="s">
        <v>61</v>
      </c>
      <c r="G12" s="556" t="s">
        <v>62</v>
      </c>
      <c r="H12" s="556" t="s">
        <v>63</v>
      </c>
      <c r="I12" s="563" t="s">
        <v>64</v>
      </c>
      <c r="J12" s="564"/>
      <c r="K12" s="563" t="s">
        <v>65</v>
      </c>
      <c r="L12" s="565"/>
      <c r="M12" s="564"/>
      <c r="N12" s="55" t="s">
        <v>66</v>
      </c>
      <c r="O12" s="56"/>
      <c r="P12" s="56"/>
      <c r="Q12" s="57"/>
    </row>
    <row r="13" spans="1:17" ht="33.75" x14ac:dyDescent="0.2">
      <c r="A13" s="557"/>
      <c r="B13" s="559"/>
      <c r="C13" s="557"/>
      <c r="D13" s="561"/>
      <c r="E13" s="562"/>
      <c r="F13" s="557"/>
      <c r="G13" s="557"/>
      <c r="H13" s="557"/>
      <c r="I13" s="58" t="s">
        <v>67</v>
      </c>
      <c r="J13" s="59" t="s">
        <v>68</v>
      </c>
      <c r="K13" s="60" t="s">
        <v>69</v>
      </c>
      <c r="L13" s="566" t="s">
        <v>70</v>
      </c>
      <c r="M13" s="567"/>
      <c r="N13" s="61" t="s">
        <v>71</v>
      </c>
      <c r="O13" s="60" t="s">
        <v>4</v>
      </c>
      <c r="P13" s="62" t="s">
        <v>9</v>
      </c>
      <c r="Q13" s="60" t="s">
        <v>72</v>
      </c>
    </row>
    <row r="14" spans="1:17" x14ac:dyDescent="0.2">
      <c r="A14" s="63">
        <v>1</v>
      </c>
      <c r="B14" s="63">
        <v>2</v>
      </c>
      <c r="C14" s="63">
        <v>3</v>
      </c>
      <c r="D14" s="64">
        <v>4</v>
      </c>
      <c r="E14" s="63">
        <v>5</v>
      </c>
      <c r="F14" s="63">
        <v>6</v>
      </c>
      <c r="G14" s="63">
        <v>7</v>
      </c>
      <c r="H14" s="63">
        <v>8</v>
      </c>
      <c r="I14" s="63">
        <v>9</v>
      </c>
      <c r="J14" s="63">
        <v>10</v>
      </c>
      <c r="K14" s="63">
        <v>11</v>
      </c>
      <c r="L14" s="549">
        <v>12</v>
      </c>
      <c r="M14" s="550"/>
      <c r="N14" s="61">
        <v>14</v>
      </c>
      <c r="O14" s="63">
        <v>15</v>
      </c>
      <c r="P14" s="65">
        <v>16</v>
      </c>
      <c r="Q14" s="63">
        <v>17</v>
      </c>
    </row>
    <row r="15" spans="1:17" x14ac:dyDescent="0.2">
      <c r="A15" s="570" t="s">
        <v>73</v>
      </c>
      <c r="B15" s="571"/>
      <c r="C15" s="571"/>
      <c r="D15" s="571"/>
      <c r="E15" s="571"/>
      <c r="F15" s="571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2"/>
    </row>
    <row r="16" spans="1:17" ht="13.5" x14ac:dyDescent="0.2">
      <c r="A16" s="66">
        <v>1</v>
      </c>
      <c r="B16" s="67" t="s">
        <v>96</v>
      </c>
      <c r="C16" s="68"/>
      <c r="D16" s="68"/>
      <c r="E16" s="68"/>
      <c r="F16" s="68"/>
      <c r="G16" s="68"/>
      <c r="H16" s="68"/>
      <c r="I16" s="68"/>
      <c r="J16" s="69"/>
      <c r="K16" s="70"/>
      <c r="L16" s="68"/>
      <c r="M16" s="68"/>
      <c r="N16" s="71"/>
      <c r="O16" s="68"/>
      <c r="P16" s="68"/>
      <c r="Q16" s="72"/>
    </row>
    <row r="17" spans="1:17" ht="37.5" customHeight="1" x14ac:dyDescent="0.2">
      <c r="A17" s="186"/>
      <c r="B17" s="120" t="s">
        <v>277</v>
      </c>
      <c r="C17" s="187">
        <v>430</v>
      </c>
      <c r="D17" s="99" t="s">
        <v>77</v>
      </c>
      <c r="E17" s="187"/>
      <c r="F17" s="188" t="s">
        <v>97</v>
      </c>
      <c r="G17" s="189" t="s">
        <v>82</v>
      </c>
      <c r="H17" s="190">
        <v>200</v>
      </c>
      <c r="I17" s="191">
        <v>111</v>
      </c>
      <c r="J17" s="192">
        <f>ROUND(H17/1000*I17,2)</f>
        <v>22.2</v>
      </c>
      <c r="K17" s="193"/>
      <c r="L17" s="188"/>
      <c r="M17" s="68"/>
      <c r="N17" s="194"/>
      <c r="O17" s="190"/>
      <c r="P17" s="195"/>
      <c r="Q17" s="196"/>
    </row>
    <row r="18" spans="1:17" ht="28.5" customHeight="1" x14ac:dyDescent="0.2">
      <c r="A18" s="186"/>
      <c r="B18" s="120" t="s">
        <v>99</v>
      </c>
      <c r="C18" s="187"/>
      <c r="D18" s="99"/>
      <c r="E18" s="187"/>
      <c r="F18" s="188"/>
      <c r="G18" s="188"/>
      <c r="H18" s="197"/>
      <c r="I18" s="190"/>
      <c r="J18" s="198"/>
      <c r="K18" s="193"/>
      <c r="L18" s="188"/>
      <c r="M18" s="68"/>
      <c r="N18" s="194"/>
      <c r="O18" s="190"/>
      <c r="P18" s="195"/>
      <c r="Q18" s="199"/>
    </row>
    <row r="19" spans="1:17" ht="33.75" customHeight="1" x14ac:dyDescent="0.2">
      <c r="A19" s="186"/>
      <c r="B19" s="120"/>
      <c r="C19" s="187"/>
      <c r="D19" s="99"/>
      <c r="E19" s="187"/>
      <c r="F19" s="188"/>
      <c r="G19" s="188"/>
      <c r="H19" s="190"/>
      <c r="I19" s="190"/>
      <c r="J19" s="198"/>
      <c r="K19" s="193"/>
      <c r="L19" s="188"/>
      <c r="M19" s="68"/>
      <c r="N19" s="194"/>
      <c r="O19" s="190"/>
      <c r="P19" s="195"/>
      <c r="Q19" s="199"/>
    </row>
    <row r="20" spans="1:17" ht="27.75" customHeight="1" x14ac:dyDescent="0.2">
      <c r="A20" s="186"/>
      <c r="B20" s="120"/>
      <c r="C20" s="187"/>
      <c r="D20" s="99"/>
      <c r="E20" s="187"/>
      <c r="F20" s="188"/>
      <c r="G20" s="188"/>
      <c r="H20" s="190"/>
      <c r="I20" s="190"/>
      <c r="J20" s="198"/>
      <c r="K20" s="193"/>
      <c r="L20" s="188"/>
      <c r="M20" s="68"/>
      <c r="N20" s="194"/>
      <c r="O20" s="190"/>
      <c r="P20" s="195"/>
      <c r="Q20" s="199"/>
    </row>
    <row r="21" spans="1:17" ht="23.25" customHeight="1" x14ac:dyDescent="0.2">
      <c r="A21" s="186"/>
      <c r="B21" s="120"/>
      <c r="C21" s="187"/>
      <c r="D21" s="187"/>
      <c r="E21" s="187"/>
      <c r="F21" s="188"/>
      <c r="G21" s="188"/>
      <c r="H21" s="190"/>
      <c r="I21" s="190"/>
      <c r="J21" s="198"/>
      <c r="K21" s="193"/>
      <c r="L21" s="188"/>
      <c r="M21" s="68"/>
      <c r="N21" s="194"/>
      <c r="O21" s="190"/>
      <c r="P21" s="195"/>
      <c r="Q21" s="199"/>
    </row>
    <row r="22" spans="1:17" ht="42" customHeight="1" x14ac:dyDescent="0.2">
      <c r="A22" s="186"/>
      <c r="B22" s="120"/>
      <c r="C22" s="187"/>
      <c r="D22" s="187"/>
      <c r="E22" s="187"/>
      <c r="F22" s="188"/>
      <c r="G22" s="188"/>
      <c r="H22" s="190"/>
      <c r="I22" s="190"/>
      <c r="J22" s="198"/>
      <c r="K22" s="193"/>
      <c r="L22" s="188"/>
      <c r="M22" s="68"/>
      <c r="N22" s="194"/>
      <c r="O22" s="190"/>
      <c r="P22" s="195"/>
      <c r="Q22" s="199"/>
    </row>
    <row r="23" spans="1:17" ht="13.5" x14ac:dyDescent="0.2">
      <c r="A23" s="66">
        <v>2</v>
      </c>
      <c r="B23" s="67" t="s">
        <v>100</v>
      </c>
      <c r="C23" s="68"/>
      <c r="D23" s="68"/>
      <c r="E23" s="68"/>
      <c r="F23" s="68"/>
      <c r="G23" s="68"/>
      <c r="H23" s="68"/>
      <c r="I23" s="68"/>
      <c r="J23" s="69"/>
      <c r="K23" s="70"/>
      <c r="L23" s="68"/>
      <c r="M23" s="68"/>
      <c r="N23" s="71"/>
      <c r="O23" s="68"/>
      <c r="P23" s="68"/>
      <c r="Q23" s="72"/>
    </row>
    <row r="24" spans="1:17" ht="24" customHeight="1" x14ac:dyDescent="0.2">
      <c r="A24" s="200"/>
      <c r="B24" s="201" t="s">
        <v>278</v>
      </c>
      <c r="C24" s="202" t="s">
        <v>101</v>
      </c>
      <c r="D24" s="203">
        <v>325</v>
      </c>
      <c r="E24" s="204">
        <v>14</v>
      </c>
      <c r="F24" s="205" t="s">
        <v>102</v>
      </c>
      <c r="G24" s="189"/>
      <c r="H24" s="190">
        <v>90</v>
      </c>
      <c r="I24" s="206"/>
      <c r="J24" s="207">
        <f>ROUND(3.14*(D24/1000+H24/1000)*H24/1000*E24,2)</f>
        <v>1.64</v>
      </c>
      <c r="K24" s="193"/>
      <c r="L24" s="188"/>
      <c r="M24" s="68"/>
      <c r="N24" s="208"/>
      <c r="O24" s="190"/>
      <c r="P24" s="195"/>
      <c r="Q24" s="199"/>
    </row>
    <row r="25" spans="1:17" ht="22.5" customHeight="1" x14ac:dyDescent="0.2">
      <c r="A25" s="200"/>
      <c r="B25" s="201"/>
      <c r="C25" s="202"/>
      <c r="D25" s="203"/>
      <c r="E25" s="204"/>
      <c r="F25" s="188"/>
      <c r="G25" s="191"/>
      <c r="H25" s="197"/>
      <c r="I25" s="190"/>
      <c r="J25" s="198"/>
      <c r="K25" s="193"/>
      <c r="L25" s="188"/>
      <c r="M25" s="68"/>
      <c r="N25" s="209"/>
      <c r="O25" s="190"/>
      <c r="P25" s="195"/>
      <c r="Q25" s="199"/>
    </row>
    <row r="26" spans="1:17" ht="45" customHeight="1" x14ac:dyDescent="0.2">
      <c r="A26" s="200"/>
      <c r="B26" s="201" t="s">
        <v>103</v>
      </c>
      <c r="C26" s="210" t="str">
        <f>C24</f>
        <v>560</v>
      </c>
      <c r="D26" s="211">
        <f>D24</f>
        <v>325</v>
      </c>
      <c r="E26" s="211">
        <f>E24</f>
        <v>14</v>
      </c>
      <c r="F26" s="188" t="s">
        <v>97</v>
      </c>
      <c r="G26" s="189" t="s">
        <v>82</v>
      </c>
      <c r="H26" s="190">
        <v>130</v>
      </c>
      <c r="I26" s="206">
        <f>ROUND(3.14*(D26/1000+2*H26/1000+(H24/1000)*2)*E26,1)</f>
        <v>33.6</v>
      </c>
      <c r="J26" s="207">
        <f>ROUND(3.14*(D26/1000+H26/1000)*H26/1000*E26,2)</f>
        <v>2.6</v>
      </c>
      <c r="K26" s="193"/>
      <c r="L26" s="188"/>
      <c r="M26" s="68"/>
      <c r="N26" s="209"/>
      <c r="O26" s="190"/>
      <c r="P26" s="195"/>
      <c r="Q26" s="196"/>
    </row>
    <row r="27" spans="1:17" ht="20.25" customHeight="1" x14ac:dyDescent="0.2">
      <c r="A27" s="200"/>
      <c r="B27" s="201"/>
      <c r="C27" s="187"/>
      <c r="D27" s="187"/>
      <c r="E27" s="187"/>
      <c r="F27" s="188"/>
      <c r="G27" s="191"/>
      <c r="H27" s="197"/>
      <c r="I27" s="190"/>
      <c r="J27" s="198"/>
      <c r="K27" s="193"/>
      <c r="L27" s="188"/>
      <c r="M27" s="68"/>
      <c r="N27" s="209"/>
      <c r="O27" s="190"/>
      <c r="P27" s="195"/>
      <c r="Q27" s="199"/>
    </row>
    <row r="28" spans="1:17" ht="33.75" customHeight="1" x14ac:dyDescent="0.2">
      <c r="A28" s="200"/>
      <c r="B28" s="107"/>
      <c r="C28" s="187"/>
      <c r="D28" s="187"/>
      <c r="E28" s="187"/>
      <c r="F28" s="188" t="s">
        <v>104</v>
      </c>
      <c r="G28" s="188"/>
      <c r="H28" s="190"/>
      <c r="I28" s="190"/>
      <c r="J28" s="198"/>
      <c r="K28" s="193"/>
      <c r="L28" s="188"/>
      <c r="M28" s="68"/>
      <c r="N28" s="209"/>
      <c r="O28" s="190"/>
      <c r="P28" s="212"/>
      <c r="Q28" s="199"/>
    </row>
    <row r="29" spans="1:17" ht="18.75" customHeight="1" x14ac:dyDescent="0.2">
      <c r="A29" s="200"/>
      <c r="B29" s="120"/>
      <c r="C29" s="187"/>
      <c r="D29" s="187"/>
      <c r="E29" s="187"/>
      <c r="F29" s="188"/>
      <c r="G29" s="188"/>
      <c r="H29" s="190"/>
      <c r="I29" s="190"/>
      <c r="J29" s="198"/>
      <c r="K29" s="193"/>
      <c r="L29" s="188"/>
      <c r="M29" s="68"/>
      <c r="N29" s="209"/>
      <c r="O29" s="190"/>
      <c r="P29" s="195"/>
      <c r="Q29" s="213"/>
    </row>
    <row r="30" spans="1:17" ht="21" customHeight="1" x14ac:dyDescent="0.2">
      <c r="A30" s="200"/>
      <c r="B30" s="201"/>
      <c r="C30" s="187"/>
      <c r="D30" s="187"/>
      <c r="E30" s="187"/>
      <c r="F30" s="188"/>
      <c r="G30" s="188"/>
      <c r="H30" s="190"/>
      <c r="I30" s="190"/>
      <c r="J30" s="198"/>
      <c r="K30" s="193"/>
      <c r="L30" s="188"/>
      <c r="M30" s="68"/>
      <c r="N30" s="209"/>
      <c r="O30" s="190"/>
      <c r="P30" s="214"/>
      <c r="Q30" s="215"/>
    </row>
    <row r="31" spans="1:17" ht="34.5" customHeight="1" x14ac:dyDescent="0.2">
      <c r="A31" s="216"/>
      <c r="B31" s="217"/>
      <c r="C31" s="218"/>
      <c r="D31" s="218"/>
      <c r="E31" s="218"/>
      <c r="F31" s="219"/>
      <c r="G31" s="219"/>
      <c r="H31" s="220"/>
      <c r="I31" s="220"/>
      <c r="J31" s="221"/>
      <c r="K31" s="222"/>
      <c r="L31" s="219"/>
      <c r="M31" s="223"/>
      <c r="N31" s="224"/>
      <c r="O31" s="220"/>
      <c r="P31" s="225"/>
      <c r="Q31" s="226"/>
    </row>
    <row r="32" spans="1:17" ht="13.5" x14ac:dyDescent="0.2">
      <c r="A32" s="66">
        <v>3</v>
      </c>
      <c r="B32" s="67" t="s">
        <v>105</v>
      </c>
      <c r="C32" s="68"/>
      <c r="D32" s="68"/>
      <c r="E32" s="68"/>
      <c r="F32" s="68"/>
      <c r="G32" s="68"/>
      <c r="H32" s="68"/>
      <c r="I32" s="68"/>
      <c r="J32" s="69"/>
      <c r="K32" s="70"/>
      <c r="L32" s="68"/>
      <c r="M32" s="68"/>
      <c r="N32" s="71"/>
      <c r="O32" s="68"/>
      <c r="P32" s="68"/>
      <c r="Q32" s="72"/>
    </row>
    <row r="33" spans="1:17" ht="33" customHeight="1" x14ac:dyDescent="0.2">
      <c r="A33" s="200"/>
      <c r="B33" s="201" t="s">
        <v>278</v>
      </c>
      <c r="C33" s="202" t="s">
        <v>101</v>
      </c>
      <c r="D33" s="203">
        <v>133</v>
      </c>
      <c r="E33" s="204">
        <v>120</v>
      </c>
      <c r="F33" s="205" t="s">
        <v>102</v>
      </c>
      <c r="G33" s="189"/>
      <c r="H33" s="190">
        <v>90</v>
      </c>
      <c r="I33" s="206"/>
      <c r="J33" s="207">
        <f>ROUND(3.14*(D33/1000+H33/1000)*H33/1000*E33,2)</f>
        <v>7.56</v>
      </c>
      <c r="K33" s="193"/>
      <c r="L33" s="188"/>
      <c r="M33" s="68"/>
      <c r="N33" s="208"/>
      <c r="O33" s="190"/>
      <c r="P33" s="195"/>
      <c r="Q33" s="199"/>
    </row>
    <row r="34" spans="1:17" ht="21" customHeight="1" x14ac:dyDescent="0.2">
      <c r="A34" s="200"/>
      <c r="B34" s="201"/>
      <c r="C34" s="202"/>
      <c r="D34" s="203"/>
      <c r="E34" s="204"/>
      <c r="F34" s="188"/>
      <c r="G34" s="191"/>
      <c r="H34" s="197"/>
      <c r="I34" s="190"/>
      <c r="J34" s="198"/>
      <c r="K34" s="193"/>
      <c r="L34" s="188"/>
      <c r="M34" s="68"/>
      <c r="N34" s="209"/>
      <c r="O34" s="190"/>
      <c r="P34" s="195"/>
      <c r="Q34" s="199"/>
    </row>
    <row r="35" spans="1:17" ht="37.5" customHeight="1" x14ac:dyDescent="0.2">
      <c r="A35" s="200"/>
      <c r="B35" s="201" t="s">
        <v>279</v>
      </c>
      <c r="C35" s="210" t="str">
        <f>C33</f>
        <v>560</v>
      </c>
      <c r="D35" s="211">
        <f>D33</f>
        <v>133</v>
      </c>
      <c r="E35" s="211">
        <f>E33</f>
        <v>120</v>
      </c>
      <c r="F35" s="188" t="s">
        <v>97</v>
      </c>
      <c r="G35" s="189" t="s">
        <v>82</v>
      </c>
      <c r="H35" s="190">
        <v>130</v>
      </c>
      <c r="I35" s="206">
        <f>ROUND(3.14*(D35/1000+2*H35/1000+(H33/1000)*2)*E35,1)</f>
        <v>215.9</v>
      </c>
      <c r="J35" s="207">
        <f>ROUND(3.14*(D35/1000+H35/1000)*H35/1000*E35,2)</f>
        <v>12.88</v>
      </c>
      <c r="K35" s="193"/>
      <c r="L35" s="188"/>
      <c r="M35" s="68"/>
      <c r="N35" s="209"/>
      <c r="O35" s="190"/>
      <c r="P35" s="195"/>
      <c r="Q35" s="196"/>
    </row>
    <row r="36" spans="1:17" ht="28.5" customHeight="1" x14ac:dyDescent="0.2">
      <c r="A36" s="200"/>
      <c r="B36" s="201"/>
      <c r="C36" s="187"/>
      <c r="D36" s="187"/>
      <c r="E36" s="187"/>
      <c r="F36" s="188"/>
      <c r="G36" s="191"/>
      <c r="H36" s="197"/>
      <c r="I36" s="190"/>
      <c r="J36" s="198"/>
      <c r="K36" s="193"/>
      <c r="L36" s="188"/>
      <c r="M36" s="68"/>
      <c r="N36" s="209"/>
      <c r="O36" s="190"/>
      <c r="P36" s="195"/>
      <c r="Q36" s="199"/>
    </row>
    <row r="37" spans="1:17" ht="32.25" customHeight="1" x14ac:dyDescent="0.2">
      <c r="A37" s="200"/>
      <c r="B37" s="107"/>
      <c r="C37" s="187"/>
      <c r="D37" s="187"/>
      <c r="E37" s="187"/>
      <c r="F37" s="188" t="s">
        <v>104</v>
      </c>
      <c r="G37" s="188"/>
      <c r="H37" s="190"/>
      <c r="I37" s="190"/>
      <c r="J37" s="198"/>
      <c r="K37" s="193"/>
      <c r="L37" s="188"/>
      <c r="M37" s="68"/>
      <c r="N37" s="209"/>
      <c r="O37" s="190"/>
      <c r="P37" s="212"/>
      <c r="Q37" s="199"/>
    </row>
    <row r="38" spans="1:17" ht="25.5" customHeight="1" x14ac:dyDescent="0.2">
      <c r="A38" s="200"/>
      <c r="B38" s="120"/>
      <c r="C38" s="187"/>
      <c r="D38" s="187"/>
      <c r="E38" s="187"/>
      <c r="F38" s="188"/>
      <c r="G38" s="188"/>
      <c r="H38" s="190"/>
      <c r="I38" s="190"/>
      <c r="J38" s="198"/>
      <c r="K38" s="193"/>
      <c r="L38" s="188"/>
      <c r="M38" s="68"/>
      <c r="N38" s="209"/>
      <c r="O38" s="190"/>
      <c r="P38" s="195"/>
      <c r="Q38" s="213"/>
    </row>
    <row r="39" spans="1:17" ht="23.25" customHeight="1" x14ac:dyDescent="0.2">
      <c r="A39" s="200"/>
      <c r="B39" s="201"/>
      <c r="C39" s="187"/>
      <c r="D39" s="187"/>
      <c r="E39" s="187"/>
      <c r="F39" s="188"/>
      <c r="G39" s="188"/>
      <c r="H39" s="190"/>
      <c r="I39" s="190"/>
      <c r="J39" s="198"/>
      <c r="K39" s="193"/>
      <c r="L39" s="188"/>
      <c r="M39" s="68"/>
      <c r="N39" s="209"/>
      <c r="O39" s="190"/>
      <c r="P39" s="214"/>
      <c r="Q39" s="215"/>
    </row>
    <row r="40" spans="1:17" ht="37.5" customHeight="1" x14ac:dyDescent="0.2">
      <c r="A40" s="216"/>
      <c r="B40" s="217"/>
      <c r="C40" s="218"/>
      <c r="D40" s="218"/>
      <c r="E40" s="218"/>
      <c r="F40" s="219"/>
      <c r="G40" s="219"/>
      <c r="H40" s="220"/>
      <c r="I40" s="220"/>
      <c r="J40" s="221"/>
      <c r="K40" s="222"/>
      <c r="L40" s="219"/>
      <c r="M40" s="223"/>
      <c r="N40" s="224"/>
      <c r="O40" s="220"/>
      <c r="P40" s="225"/>
      <c r="Q40" s="226"/>
    </row>
    <row r="41" spans="1:17" ht="13.5" x14ac:dyDescent="0.2">
      <c r="A41" s="66">
        <v>4</v>
      </c>
      <c r="B41" s="67" t="s">
        <v>221</v>
      </c>
      <c r="C41" s="68"/>
      <c r="D41" s="68"/>
      <c r="E41" s="68"/>
      <c r="F41" s="68"/>
      <c r="G41" s="68"/>
      <c r="H41" s="68"/>
      <c r="I41" s="68"/>
      <c r="J41" s="69"/>
      <c r="K41" s="70"/>
      <c r="L41" s="68"/>
      <c r="M41" s="68"/>
      <c r="N41" s="71"/>
      <c r="O41" s="68"/>
      <c r="P41" s="68"/>
      <c r="Q41" s="72"/>
    </row>
    <row r="42" spans="1:17" ht="36.75" customHeight="1" x14ac:dyDescent="0.2">
      <c r="A42" s="200"/>
      <c r="B42" s="201" t="s">
        <v>278</v>
      </c>
      <c r="C42" s="202" t="s">
        <v>101</v>
      </c>
      <c r="D42" s="99" t="s">
        <v>77</v>
      </c>
      <c r="E42" s="187"/>
      <c r="F42" s="205" t="s">
        <v>102</v>
      </c>
      <c r="G42" s="189"/>
      <c r="H42" s="190">
        <v>90</v>
      </c>
      <c r="I42" s="191">
        <v>5</v>
      </c>
      <c r="J42" s="192">
        <f>ROUND(H42/1000*I42,2)</f>
        <v>0.45</v>
      </c>
      <c r="K42" s="193"/>
      <c r="L42" s="188"/>
      <c r="M42" s="68"/>
      <c r="N42" s="194"/>
      <c r="O42" s="190"/>
      <c r="P42" s="195"/>
      <c r="Q42" s="196"/>
    </row>
    <row r="43" spans="1:17" ht="24" customHeight="1" x14ac:dyDescent="0.2">
      <c r="A43" s="200"/>
      <c r="B43" s="201"/>
      <c r="C43" s="202"/>
      <c r="D43" s="99"/>
      <c r="E43" s="187"/>
      <c r="F43" s="188"/>
      <c r="G43" s="188"/>
      <c r="H43" s="197"/>
      <c r="I43" s="190"/>
      <c r="J43" s="198"/>
      <c r="K43" s="193"/>
      <c r="L43" s="188"/>
      <c r="M43" s="68"/>
      <c r="N43" s="194"/>
      <c r="O43" s="190"/>
      <c r="P43" s="195"/>
      <c r="Q43" s="199"/>
    </row>
    <row r="44" spans="1:17" ht="35.25" customHeight="1" x14ac:dyDescent="0.2">
      <c r="A44" s="200"/>
      <c r="B44" s="201" t="s">
        <v>279</v>
      </c>
      <c r="C44" s="210" t="str">
        <f>C42</f>
        <v>560</v>
      </c>
      <c r="D44" s="568" t="str">
        <f>D42</f>
        <v>плоскость</v>
      </c>
      <c r="E44" s="569"/>
      <c r="F44" s="188" t="s">
        <v>97</v>
      </c>
      <c r="G44" s="189" t="s">
        <v>82</v>
      </c>
      <c r="H44" s="190">
        <v>130</v>
      </c>
      <c r="I44" s="191">
        <f>I42</f>
        <v>5</v>
      </c>
      <c r="J44" s="192">
        <f>ROUND(H44/1000*I44,2)</f>
        <v>0.65</v>
      </c>
      <c r="K44" s="193"/>
      <c r="L44" s="188"/>
      <c r="M44" s="68"/>
      <c r="N44" s="209"/>
      <c r="O44" s="190"/>
      <c r="P44" s="195"/>
      <c r="Q44" s="196"/>
    </row>
    <row r="45" spans="1:17" ht="20.25" customHeight="1" x14ac:dyDescent="0.2">
      <c r="A45" s="200"/>
      <c r="B45" s="201"/>
      <c r="C45" s="187"/>
      <c r="D45" s="187"/>
      <c r="E45" s="187"/>
      <c r="F45" s="188"/>
      <c r="G45" s="191"/>
      <c r="H45" s="197"/>
      <c r="I45" s="190"/>
      <c r="J45" s="198"/>
      <c r="K45" s="193"/>
      <c r="L45" s="188"/>
      <c r="M45" s="68"/>
      <c r="N45" s="209"/>
      <c r="O45" s="190"/>
      <c r="P45" s="195"/>
      <c r="Q45" s="199"/>
    </row>
    <row r="46" spans="1:17" ht="32.25" customHeight="1" x14ac:dyDescent="0.2">
      <c r="A46" s="200"/>
      <c r="B46" s="107"/>
      <c r="C46" s="187"/>
      <c r="D46" s="187"/>
      <c r="E46" s="187"/>
      <c r="F46" s="188" t="s">
        <v>104</v>
      </c>
      <c r="G46" s="188"/>
      <c r="H46" s="190"/>
      <c r="I46" s="190"/>
      <c r="J46" s="198"/>
      <c r="K46" s="193"/>
      <c r="L46" s="188"/>
      <c r="M46" s="68"/>
      <c r="N46" s="209"/>
      <c r="O46" s="190"/>
      <c r="P46" s="212"/>
      <c r="Q46" s="199"/>
    </row>
    <row r="47" spans="1:17" ht="23.25" customHeight="1" x14ac:dyDescent="0.2">
      <c r="A47" s="200"/>
      <c r="B47" s="120"/>
      <c r="C47" s="187"/>
      <c r="D47" s="187"/>
      <c r="E47" s="187"/>
      <c r="F47" s="188"/>
      <c r="G47" s="188"/>
      <c r="H47" s="190"/>
      <c r="I47" s="190"/>
      <c r="J47" s="198"/>
      <c r="K47" s="193"/>
      <c r="L47" s="188"/>
      <c r="M47" s="68"/>
      <c r="N47" s="209"/>
      <c r="O47" s="190"/>
      <c r="P47" s="195"/>
      <c r="Q47" s="213"/>
    </row>
    <row r="48" spans="1:17" ht="21" customHeight="1" x14ac:dyDescent="0.2">
      <c r="A48" s="200"/>
      <c r="B48" s="201"/>
      <c r="C48" s="187"/>
      <c r="D48" s="187"/>
      <c r="E48" s="187"/>
      <c r="F48" s="188"/>
      <c r="G48" s="188"/>
      <c r="H48" s="190"/>
      <c r="I48" s="190"/>
      <c r="J48" s="198"/>
      <c r="K48" s="193"/>
      <c r="L48" s="188"/>
      <c r="M48" s="68"/>
      <c r="N48" s="209"/>
      <c r="O48" s="190"/>
      <c r="P48" s="214"/>
      <c r="Q48" s="215"/>
    </row>
    <row r="49" spans="1:17" ht="35.25" customHeight="1" x14ac:dyDescent="0.2">
      <c r="A49" s="216"/>
      <c r="B49" s="217"/>
      <c r="C49" s="218"/>
      <c r="D49" s="218"/>
      <c r="E49" s="218"/>
      <c r="F49" s="219"/>
      <c r="G49" s="219"/>
      <c r="H49" s="220"/>
      <c r="I49" s="220"/>
      <c r="J49" s="221"/>
      <c r="K49" s="222"/>
      <c r="L49" s="219"/>
      <c r="M49" s="223"/>
      <c r="N49" s="224"/>
      <c r="O49" s="220"/>
      <c r="P49" s="225"/>
      <c r="Q49" s="226"/>
    </row>
    <row r="50" spans="1:17" ht="13.5" x14ac:dyDescent="0.2">
      <c r="A50" s="66">
        <v>5</v>
      </c>
      <c r="B50" s="67" t="s">
        <v>222</v>
      </c>
      <c r="C50" s="68"/>
      <c r="D50" s="68"/>
      <c r="E50" s="68"/>
      <c r="F50" s="68"/>
      <c r="G50" s="68"/>
      <c r="H50" s="68"/>
      <c r="I50" s="68"/>
      <c r="J50" s="69"/>
      <c r="K50" s="70"/>
      <c r="L50" s="68"/>
      <c r="M50" s="68"/>
      <c r="N50" s="71"/>
      <c r="O50" s="68"/>
      <c r="P50" s="68"/>
      <c r="Q50" s="72"/>
    </row>
    <row r="51" spans="1:17" ht="25.5" customHeight="1" x14ac:dyDescent="0.2">
      <c r="A51" s="200"/>
      <c r="B51" s="201" t="s">
        <v>278</v>
      </c>
      <c r="C51" s="202" t="s">
        <v>101</v>
      </c>
      <c r="D51" s="203">
        <v>273</v>
      </c>
      <c r="E51" s="204">
        <v>4</v>
      </c>
      <c r="F51" s="205" t="s">
        <v>102</v>
      </c>
      <c r="G51" s="189"/>
      <c r="H51" s="190">
        <v>90</v>
      </c>
      <c r="I51" s="206"/>
      <c r="J51" s="207">
        <f>ROUND(3.14*(D51/1000+H51/1000)*H51/1000*E51,2)</f>
        <v>0.41</v>
      </c>
      <c r="K51" s="193"/>
      <c r="L51" s="188"/>
      <c r="M51" s="68"/>
      <c r="N51" s="208"/>
      <c r="O51" s="190"/>
      <c r="P51" s="195"/>
      <c r="Q51" s="199"/>
    </row>
    <row r="52" spans="1:17" ht="20.25" customHeight="1" x14ac:dyDescent="0.2">
      <c r="A52" s="200"/>
      <c r="B52" s="201"/>
      <c r="C52" s="202"/>
      <c r="D52" s="203"/>
      <c r="E52" s="204"/>
      <c r="F52" s="188"/>
      <c r="G52" s="191"/>
      <c r="H52" s="197"/>
      <c r="I52" s="190"/>
      <c r="J52" s="198"/>
      <c r="K52" s="193"/>
      <c r="L52" s="188"/>
      <c r="M52" s="68"/>
      <c r="N52" s="209"/>
      <c r="O52" s="190"/>
      <c r="P52" s="195"/>
      <c r="Q52" s="199"/>
    </row>
    <row r="53" spans="1:17" ht="34.5" customHeight="1" x14ac:dyDescent="0.2">
      <c r="A53" s="200"/>
      <c r="B53" s="201" t="s">
        <v>103</v>
      </c>
      <c r="C53" s="210" t="str">
        <f>C51</f>
        <v>560</v>
      </c>
      <c r="D53" s="211">
        <f>D51</f>
        <v>273</v>
      </c>
      <c r="E53" s="211">
        <f>E51</f>
        <v>4</v>
      </c>
      <c r="F53" s="188" t="s">
        <v>97</v>
      </c>
      <c r="G53" s="189" t="s">
        <v>82</v>
      </c>
      <c r="H53" s="190">
        <v>130</v>
      </c>
      <c r="I53" s="206">
        <f>ROUND(3.14*(D53/1000+2*H53/1000+(H51/1000)*2)*E53,1)</f>
        <v>9</v>
      </c>
      <c r="J53" s="207">
        <f>ROUND(3.14*(D53/1000+H53/1000)*H53/1000*E53,2)</f>
        <v>0.66</v>
      </c>
      <c r="K53" s="193"/>
      <c r="L53" s="188"/>
      <c r="M53" s="68"/>
      <c r="N53" s="209"/>
      <c r="O53" s="190"/>
      <c r="P53" s="195"/>
      <c r="Q53" s="196"/>
    </row>
    <row r="54" spans="1:17" ht="18" customHeight="1" x14ac:dyDescent="0.2">
      <c r="A54" s="200"/>
      <c r="B54" s="201"/>
      <c r="C54" s="187"/>
      <c r="D54" s="187"/>
      <c r="E54" s="187"/>
      <c r="F54" s="188"/>
      <c r="G54" s="191"/>
      <c r="H54" s="197"/>
      <c r="I54" s="190"/>
      <c r="J54" s="198"/>
      <c r="K54" s="193"/>
      <c r="L54" s="188"/>
      <c r="M54" s="68"/>
      <c r="N54" s="209"/>
      <c r="O54" s="190"/>
      <c r="P54" s="195"/>
      <c r="Q54" s="199"/>
    </row>
    <row r="55" spans="1:17" ht="31.5" customHeight="1" x14ac:dyDescent="0.2">
      <c r="A55" s="200"/>
      <c r="B55" s="107"/>
      <c r="C55" s="187"/>
      <c r="D55" s="187"/>
      <c r="E55" s="187"/>
      <c r="F55" s="188" t="s">
        <v>104</v>
      </c>
      <c r="G55" s="188"/>
      <c r="H55" s="190"/>
      <c r="I55" s="190"/>
      <c r="J55" s="198"/>
      <c r="K55" s="193"/>
      <c r="L55" s="188"/>
      <c r="M55" s="68"/>
      <c r="N55" s="209"/>
      <c r="O55" s="190"/>
      <c r="P55" s="212"/>
      <c r="Q55" s="199"/>
    </row>
    <row r="56" spans="1:17" ht="25.5" customHeight="1" x14ac:dyDescent="0.2">
      <c r="A56" s="200"/>
      <c r="B56" s="120"/>
      <c r="C56" s="187"/>
      <c r="D56" s="187"/>
      <c r="E56" s="187"/>
      <c r="F56" s="188"/>
      <c r="G56" s="188"/>
      <c r="H56" s="190"/>
      <c r="I56" s="190"/>
      <c r="J56" s="198"/>
      <c r="K56" s="193"/>
      <c r="L56" s="188"/>
      <c r="M56" s="68"/>
      <c r="N56" s="209"/>
      <c r="O56" s="190"/>
      <c r="P56" s="195"/>
      <c r="Q56" s="213"/>
    </row>
    <row r="57" spans="1:17" ht="24.75" customHeight="1" x14ac:dyDescent="0.2">
      <c r="A57" s="200"/>
      <c r="B57" s="201"/>
      <c r="C57" s="187"/>
      <c r="D57" s="187"/>
      <c r="E57" s="187"/>
      <c r="F57" s="188"/>
      <c r="G57" s="188"/>
      <c r="H57" s="190"/>
      <c r="I57" s="190"/>
      <c r="J57" s="198"/>
      <c r="K57" s="193"/>
      <c r="L57" s="188"/>
      <c r="M57" s="68"/>
      <c r="N57" s="209"/>
      <c r="O57" s="190"/>
      <c r="P57" s="214"/>
      <c r="Q57" s="215"/>
    </row>
    <row r="58" spans="1:17" ht="36.75" customHeight="1" x14ac:dyDescent="0.2">
      <c r="A58" s="216"/>
      <c r="B58" s="217"/>
      <c r="C58" s="218"/>
      <c r="D58" s="218"/>
      <c r="E58" s="218"/>
      <c r="F58" s="219"/>
      <c r="G58" s="219"/>
      <c r="H58" s="220"/>
      <c r="I58" s="220"/>
      <c r="J58" s="221"/>
      <c r="K58" s="222"/>
      <c r="L58" s="219"/>
      <c r="M58" s="223"/>
      <c r="N58" s="224"/>
      <c r="O58" s="220"/>
      <c r="P58" s="225"/>
      <c r="Q58" s="226"/>
    </row>
    <row r="59" spans="1:17" ht="13.5" x14ac:dyDescent="0.2">
      <c r="A59" s="66">
        <v>6</v>
      </c>
      <c r="B59" s="67" t="s">
        <v>86</v>
      </c>
      <c r="C59" s="68"/>
      <c r="D59" s="68"/>
      <c r="E59" s="68"/>
      <c r="F59" s="68"/>
      <c r="G59" s="68"/>
      <c r="H59" s="68"/>
      <c r="I59" s="68"/>
      <c r="J59" s="69"/>
      <c r="K59" s="70"/>
      <c r="L59" s="68"/>
      <c r="M59" s="68"/>
      <c r="N59" s="71"/>
      <c r="O59" s="68"/>
      <c r="P59" s="68"/>
      <c r="Q59" s="72"/>
    </row>
    <row r="60" spans="1:17" ht="36" customHeight="1" x14ac:dyDescent="0.2">
      <c r="A60" s="186"/>
      <c r="B60" s="120" t="s">
        <v>276</v>
      </c>
      <c r="C60" s="187">
        <v>1500</v>
      </c>
      <c r="D60" s="99" t="s">
        <v>77</v>
      </c>
      <c r="E60" s="187"/>
      <c r="F60" s="188" t="s">
        <v>97</v>
      </c>
      <c r="G60" s="102"/>
      <c r="H60" s="190">
        <v>200</v>
      </c>
      <c r="I60" s="191">
        <v>70</v>
      </c>
      <c r="J60" s="192">
        <f>ROUND(H60/1000*I60,2)</f>
        <v>14</v>
      </c>
      <c r="K60" s="193"/>
      <c r="L60" s="188"/>
      <c r="M60" s="68"/>
      <c r="N60" s="194"/>
      <c r="O60" s="190"/>
      <c r="P60" s="195"/>
      <c r="Q60" s="196"/>
    </row>
    <row r="61" spans="1:17" ht="25.5" customHeight="1" x14ac:dyDescent="0.2">
      <c r="A61" s="186"/>
      <c r="B61" s="122" t="s">
        <v>87</v>
      </c>
      <c r="C61" s="187"/>
      <c r="D61" s="99"/>
      <c r="E61" s="187"/>
      <c r="F61" s="188"/>
      <c r="G61" s="188"/>
      <c r="H61" s="197"/>
      <c r="I61" s="190"/>
      <c r="J61" s="198"/>
      <c r="K61" s="193"/>
      <c r="L61" s="188"/>
      <c r="M61" s="68"/>
      <c r="N61" s="194"/>
      <c r="O61" s="190"/>
      <c r="P61" s="195"/>
      <c r="Q61" s="199"/>
    </row>
    <row r="62" spans="1:17" ht="36" customHeight="1" x14ac:dyDescent="0.2">
      <c r="A62" s="186"/>
      <c r="B62" s="120"/>
      <c r="C62" s="187"/>
      <c r="D62" s="99"/>
      <c r="E62" s="187"/>
      <c r="F62" s="188"/>
      <c r="G62" s="188"/>
      <c r="H62" s="190"/>
      <c r="I62" s="190"/>
      <c r="J62" s="198"/>
      <c r="K62" s="193"/>
      <c r="L62" s="188"/>
      <c r="M62" s="68"/>
      <c r="N62" s="194"/>
      <c r="O62" s="190"/>
      <c r="P62" s="195"/>
      <c r="Q62" s="199"/>
    </row>
    <row r="63" spans="1:17" ht="32.25" customHeight="1" x14ac:dyDescent="0.2">
      <c r="A63" s="186"/>
      <c r="B63" s="120"/>
      <c r="C63" s="187"/>
      <c r="D63" s="99"/>
      <c r="E63" s="187"/>
      <c r="F63" s="188"/>
      <c r="G63" s="188"/>
      <c r="H63" s="190"/>
      <c r="I63" s="190"/>
      <c r="J63" s="198"/>
      <c r="K63" s="193"/>
      <c r="L63" s="188"/>
      <c r="M63" s="68"/>
      <c r="N63" s="194"/>
      <c r="O63" s="190"/>
      <c r="P63" s="195"/>
      <c r="Q63" s="199"/>
    </row>
    <row r="64" spans="1:17" x14ac:dyDescent="0.2">
      <c r="A64" s="227"/>
      <c r="B64" s="228"/>
      <c r="C64" s="227"/>
      <c r="D64" s="227"/>
      <c r="E64" s="227"/>
      <c r="F64" s="229"/>
      <c r="G64" s="229"/>
      <c r="H64" s="230"/>
      <c r="I64" s="230"/>
      <c r="J64" s="231"/>
      <c r="K64" s="229"/>
      <c r="L64" s="229"/>
      <c r="M64" s="232"/>
      <c r="N64" s="233"/>
      <c r="O64" s="230"/>
      <c r="P64" s="234"/>
      <c r="Q64" s="235"/>
    </row>
    <row r="65" spans="1:17" ht="15" x14ac:dyDescent="0.2">
      <c r="A65" s="236" t="s">
        <v>88</v>
      </c>
      <c r="B65" s="237"/>
      <c r="C65" s="238"/>
      <c r="D65" s="238"/>
      <c r="E65" s="238"/>
      <c r="F65" s="239"/>
      <c r="G65" s="239"/>
      <c r="H65" s="238"/>
      <c r="I65" s="238"/>
      <c r="J65" s="240"/>
      <c r="K65" s="241"/>
      <c r="L65" s="241"/>
      <c r="M65" s="242"/>
      <c r="N65" s="243"/>
      <c r="O65" s="244"/>
      <c r="P65" s="245"/>
      <c r="Q65" s="246"/>
    </row>
    <row r="66" spans="1:17" ht="15" x14ac:dyDescent="0.2">
      <c r="A66" s="137"/>
      <c r="B66" s="185"/>
      <c r="C66" s="241"/>
      <c r="D66" s="247"/>
      <c r="E66" s="248"/>
      <c r="F66" s="249"/>
      <c r="G66" s="249"/>
      <c r="H66" s="249"/>
      <c r="I66" s="250"/>
      <c r="J66" s="250"/>
      <c r="K66" s="251"/>
      <c r="L66" s="249"/>
      <c r="M66" s="241"/>
      <c r="N66" s="244"/>
      <c r="O66" s="146"/>
      <c r="P66" s="252"/>
      <c r="Q66" s="147"/>
    </row>
    <row r="67" spans="1:17" ht="15" x14ac:dyDescent="0.2">
      <c r="A67" s="137"/>
      <c r="B67" s="185"/>
      <c r="C67" s="241"/>
      <c r="D67" s="247"/>
      <c r="E67" s="248"/>
      <c r="F67" s="249"/>
      <c r="G67" s="141" t="s">
        <v>89</v>
      </c>
      <c r="H67" s="142"/>
      <c r="I67" s="142"/>
      <c r="J67" s="143"/>
      <c r="K67" s="143"/>
      <c r="L67" s="142"/>
      <c r="M67" s="253"/>
      <c r="N67" s="145" t="s">
        <v>90</v>
      </c>
      <c r="O67" s="146"/>
      <c r="P67" s="252"/>
      <c r="Q67" s="147"/>
    </row>
    <row r="68" spans="1:17" ht="15" x14ac:dyDescent="0.2">
      <c r="A68" s="137"/>
      <c r="B68" s="138"/>
      <c r="C68" s="139"/>
      <c r="D68" s="140"/>
      <c r="E68" s="140"/>
      <c r="F68" s="140"/>
      <c r="G68" s="145"/>
      <c r="H68" s="148"/>
      <c r="I68" s="148"/>
      <c r="J68" s="149"/>
      <c r="K68" s="149"/>
      <c r="L68" s="148"/>
      <c r="M68" s="150"/>
      <c r="N68" s="145"/>
      <c r="O68" s="146"/>
      <c r="P68" s="140"/>
      <c r="Q68" s="147"/>
    </row>
    <row r="69" spans="1:17" ht="15" x14ac:dyDescent="0.2">
      <c r="A69" s="138"/>
      <c r="B69" s="138"/>
      <c r="C69" s="139"/>
      <c r="D69" s="140"/>
      <c r="E69" s="140"/>
      <c r="F69" s="140"/>
      <c r="G69" s="141" t="s">
        <v>91</v>
      </c>
      <c r="H69" s="142"/>
      <c r="I69" s="142"/>
      <c r="J69" s="143"/>
      <c r="K69" s="143"/>
      <c r="L69" s="142"/>
      <c r="M69" s="253"/>
      <c r="N69" s="145" t="s">
        <v>106</v>
      </c>
      <c r="O69" s="146"/>
      <c r="P69" s="140"/>
      <c r="Q69" s="147"/>
    </row>
    <row r="70" spans="1:17" ht="15" x14ac:dyDescent="0.2">
      <c r="A70" s="138"/>
      <c r="B70" s="138"/>
      <c r="C70" s="139"/>
      <c r="D70" s="140"/>
      <c r="E70" s="140"/>
      <c r="F70" s="140"/>
      <c r="G70" s="153"/>
      <c r="H70" s="151"/>
      <c r="I70" s="151"/>
      <c r="J70" s="151"/>
      <c r="K70" s="154"/>
      <c r="L70" s="151"/>
      <c r="M70" s="138"/>
      <c r="N70" s="155"/>
      <c r="O70" s="146"/>
      <c r="P70" s="140"/>
      <c r="Q70" s="147"/>
    </row>
    <row r="71" spans="1:17" ht="15" x14ac:dyDescent="0.2">
      <c r="A71" s="138"/>
      <c r="B71" s="138"/>
      <c r="C71" s="139"/>
      <c r="D71" s="140"/>
      <c r="E71" s="140"/>
      <c r="F71" s="140"/>
      <c r="G71" s="145"/>
      <c r="H71" s="148"/>
      <c r="I71" s="148"/>
      <c r="J71" s="149"/>
      <c r="K71" s="149"/>
      <c r="L71" s="148"/>
      <c r="M71" s="150"/>
      <c r="N71" s="145"/>
      <c r="O71" s="146"/>
      <c r="P71" s="140"/>
      <c r="Q71" s="147"/>
    </row>
    <row r="72" spans="1:17" ht="15" x14ac:dyDescent="0.2">
      <c r="A72" s="138"/>
      <c r="B72" s="140"/>
      <c r="C72" s="140"/>
      <c r="D72" s="140"/>
      <c r="E72" s="140"/>
      <c r="F72" s="140"/>
      <c r="O72" s="146"/>
      <c r="P72" s="140"/>
      <c r="Q72" s="147"/>
    </row>
    <row r="73" spans="1:17" ht="15" x14ac:dyDescent="0.2">
      <c r="A73" s="138"/>
      <c r="B73" s="140"/>
      <c r="C73" s="140"/>
      <c r="D73" s="140"/>
      <c r="E73" s="140"/>
      <c r="F73" s="140"/>
      <c r="O73" s="146"/>
      <c r="P73" s="140"/>
      <c r="Q73" s="147"/>
    </row>
    <row r="74" spans="1:17" ht="15" x14ac:dyDescent="0.2">
      <c r="A74" s="138"/>
      <c r="B74" s="140"/>
      <c r="C74" s="140"/>
      <c r="D74" s="140"/>
      <c r="E74" s="140"/>
      <c r="F74" s="140"/>
      <c r="O74" s="146"/>
      <c r="P74" s="140"/>
      <c r="Q74" s="147"/>
    </row>
    <row r="75" spans="1:17" ht="15" x14ac:dyDescent="0.2">
      <c r="A75" s="138"/>
      <c r="B75" s="138"/>
      <c r="C75" s="151"/>
      <c r="D75" s="152"/>
      <c r="E75" s="151"/>
      <c r="F75" s="153"/>
      <c r="O75" s="138"/>
      <c r="P75" s="138"/>
      <c r="Q75" s="156"/>
    </row>
    <row r="76" spans="1:17" x14ac:dyDescent="0.2">
      <c r="A76" s="254"/>
      <c r="B76" s="254"/>
      <c r="C76" s="255"/>
      <c r="D76" s="256"/>
      <c r="E76" s="255"/>
      <c r="F76" s="257"/>
      <c r="G76" s="257"/>
      <c r="H76" s="255"/>
      <c r="I76" s="255"/>
      <c r="J76" s="255"/>
      <c r="K76" s="258"/>
      <c r="L76" s="255"/>
      <c r="M76" s="254"/>
      <c r="N76" s="259"/>
      <c r="O76" s="254"/>
      <c r="P76" s="254"/>
      <c r="Q76" s="260"/>
    </row>
  </sheetData>
  <mergeCells count="16">
    <mergeCell ref="D44:E44"/>
    <mergeCell ref="A9:Q9"/>
    <mergeCell ref="A10:Q10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  <mergeCell ref="K12:M12"/>
    <mergeCell ref="L13:M13"/>
    <mergeCell ref="L14:M14"/>
    <mergeCell ref="A15:Q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ПСК,ПКПП,перепуск трубы к-6</vt:lpstr>
      <vt:lpstr>Леса</vt:lpstr>
      <vt:lpstr>Обмуровка</vt:lpstr>
      <vt:lpstr>Изоляция</vt:lpstr>
      <vt:lpstr>'ПСК,ПКПП,перепуск трубы к-6'!Область_печати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2013-12-18T00:15:54Z</cp:lastPrinted>
  <dcterms:created xsi:type="dcterms:W3CDTF">1996-10-08T23:32:33Z</dcterms:created>
  <dcterms:modified xsi:type="dcterms:W3CDTF">2023-11-27T03:56:27Z</dcterms:modified>
</cp:coreProperties>
</file>