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ЦП ПиР" sheetId="2" r:id="rId1"/>
    <sheet name="Ранж. по цене (min)" sheetId="4" state="hidden" r:id="rId2"/>
    <sheet name="Лист1" sheetId="3" state="hidden" r:id="rId3"/>
  </sheets>
  <externalReferences>
    <externalReference r:id="rId4"/>
  </externalReferences>
  <definedNames>
    <definedName name="_xlnm.Print_Area" localSheetId="0">'ЦП ПиР'!$A$1:$I$24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2" l="1"/>
  <c r="E22" i="2" l="1"/>
  <c r="F22" i="2"/>
  <c r="G22" i="2"/>
  <c r="H22" i="2"/>
  <c r="D22" i="2"/>
  <c r="I22" i="2" l="1"/>
  <c r="I11" i="2"/>
  <c r="I12" i="2"/>
  <c r="I14" i="2"/>
  <c r="I15" i="2"/>
  <c r="I16" i="2"/>
  <c r="I17" i="2"/>
  <c r="I18" i="2"/>
  <c r="I19" i="2"/>
  <c r="I20" i="2"/>
  <c r="I21" i="2"/>
  <c r="I10" i="2"/>
  <c r="J25" i="4" l="1"/>
  <c r="K25" i="4"/>
  <c r="L25" i="4"/>
  <c r="E26" i="4"/>
  <c r="M26" i="4" s="1"/>
  <c r="J27" i="4"/>
  <c r="K27" i="4"/>
  <c r="L27" i="4"/>
  <c r="M27" i="4"/>
  <c r="J28" i="4"/>
  <c r="K28" i="4"/>
  <c r="L28" i="4"/>
  <c r="M28" i="4"/>
  <c r="J29" i="4"/>
  <c r="K29" i="4"/>
  <c r="L29" i="4"/>
  <c r="M29" i="4"/>
  <c r="J30" i="4"/>
  <c r="K30" i="4"/>
  <c r="L30" i="4"/>
  <c r="M30" i="4"/>
  <c r="J31" i="4"/>
  <c r="K31" i="4"/>
  <c r="L31" i="4"/>
  <c r="M31" i="4"/>
  <c r="J32" i="4"/>
  <c r="K32" i="4"/>
  <c r="L32" i="4"/>
  <c r="M32" i="4"/>
  <c r="J33" i="4"/>
  <c r="K33" i="4"/>
  <c r="L33" i="4"/>
  <c r="M33" i="4"/>
  <c r="J34" i="4"/>
  <c r="K34" i="4"/>
  <c r="L34" i="4"/>
  <c r="M34" i="4"/>
  <c r="J35" i="4"/>
  <c r="K35" i="4"/>
  <c r="L35" i="4"/>
  <c r="M35" i="4"/>
  <c r="J36" i="4"/>
  <c r="K36" i="4"/>
  <c r="L36" i="4"/>
  <c r="M36" i="4"/>
  <c r="J37" i="4"/>
  <c r="K37" i="4"/>
  <c r="L37" i="4"/>
  <c r="M37" i="4"/>
  <c r="J38" i="4"/>
  <c r="K38" i="4"/>
  <c r="L38" i="4"/>
  <c r="M38" i="4"/>
  <c r="J39" i="4"/>
  <c r="K39" i="4"/>
  <c r="M39" i="4"/>
  <c r="J40" i="4"/>
  <c r="K40" i="4"/>
  <c r="M40" i="4"/>
  <c r="L41" i="4"/>
  <c r="D43" i="4"/>
  <c r="F43" i="4"/>
  <c r="G44" i="4"/>
  <c r="J44" i="4" s="1"/>
  <c r="H44" i="4"/>
  <c r="K44" i="4" s="1"/>
  <c r="I44" i="4"/>
  <c r="L44" i="4" s="1"/>
  <c r="J45" i="4"/>
  <c r="K45" i="4"/>
  <c r="L45" i="4"/>
  <c r="J46" i="4"/>
  <c r="K46" i="4"/>
  <c r="L46" i="4"/>
  <c r="J47" i="4"/>
  <c r="K47" i="4"/>
  <c r="L47" i="4"/>
  <c r="J49" i="4"/>
  <c r="K49" i="4"/>
  <c r="L49" i="4"/>
  <c r="J50" i="4"/>
  <c r="K50" i="4"/>
  <c r="L50" i="4"/>
  <c r="K41" i="4" l="1"/>
  <c r="J41" i="4"/>
  <c r="E43" i="4"/>
  <c r="J43" i="4" s="1"/>
  <c r="M43" i="4"/>
  <c r="L42" i="4" l="1"/>
  <c r="F48" i="4"/>
  <c r="K48" i="4" s="1"/>
  <c r="J42" i="4"/>
  <c r="K42" i="4"/>
  <c r="K43" i="4"/>
  <c r="L43" i="4"/>
  <c r="J48" i="4"/>
  <c r="J51" i="4" s="1"/>
  <c r="L48" i="4" l="1"/>
  <c r="L51" i="4" s="1"/>
  <c r="K51" i="4"/>
  <c r="L52" i="4" l="1"/>
  <c r="K52" i="4"/>
  <c r="J52" i="4"/>
</calcChain>
</file>

<file path=xl/comments1.xml><?xml version="1.0" encoding="utf-8"?>
<comments xmlns="http://schemas.openxmlformats.org/spreadsheetml/2006/main">
  <authors>
    <author>Автор</author>
  </authors>
  <commentList>
    <comment ref="C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желтое заполняем</t>
        </r>
      </text>
    </comment>
    <comment ref="B4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Определяется с даты государственной регистрации на дату размещения закупки c учетом правопреемства</t>
        </r>
      </text>
    </comment>
  </commentList>
</comments>
</file>

<file path=xl/sharedStrings.xml><?xml version="1.0" encoding="utf-8"?>
<sst xmlns="http://schemas.openxmlformats.org/spreadsheetml/2006/main" count="131" uniqueCount="105">
  <si>
    <t>Иркутск-Москва</t>
  </si>
  <si>
    <t>ИНН участника закупки</t>
  </si>
  <si>
    <t>КПП участника закупки</t>
  </si>
  <si>
    <t>Вес</t>
  </si>
  <si>
    <t>Бинарный (да, нет)</t>
  </si>
  <si>
    <t>Наличие материально-технических ресурсов</t>
  </si>
  <si>
    <t>Наличие кадровых ресурсов</t>
  </si>
  <si>
    <t>Рубль</t>
  </si>
  <si>
    <t>Суммарная цена аналогичных договоров</t>
  </si>
  <si>
    <t>Договор</t>
  </si>
  <si>
    <t>Количество договоров</t>
  </si>
  <si>
    <t>Прохождение технического аудита</t>
  </si>
  <si>
    <t xml:space="preserve">Отсутствие судебных  решений </t>
  </si>
  <si>
    <t>Финансовое состояние</t>
  </si>
  <si>
    <t>Рубль без учета НДС</t>
  </si>
  <si>
    <r>
      <t xml:space="preserve">Цена договора </t>
    </r>
    <r>
      <rPr>
        <sz val="10"/>
        <color rgb="FFFF0000"/>
        <rFont val="Calibri"/>
        <family val="2"/>
        <charset val="204"/>
        <scheme val="minor"/>
      </rPr>
      <t>ПЕРЕТОРЖКА</t>
    </r>
  </si>
  <si>
    <t>1.2.</t>
  </si>
  <si>
    <t>Тулун Иркутск</t>
  </si>
  <si>
    <t>Железногорск Иркутск</t>
  </si>
  <si>
    <t>Усть-Илимск Иркутск</t>
  </si>
  <si>
    <t>Братск Иркутск</t>
  </si>
  <si>
    <t>Балахна Иркутск</t>
  </si>
  <si>
    <t>Ачинск Иркутск</t>
  </si>
  <si>
    <t>Иркутск Тулун</t>
  </si>
  <si>
    <t>Иркутск Железногорск</t>
  </si>
  <si>
    <t>Иркутск Усть-Илимск</t>
  </si>
  <si>
    <t>Иркутск Братск</t>
  </si>
  <si>
    <t>Иркутск Балахна</t>
  </si>
  <si>
    <t>Иркутск Ачинск</t>
  </si>
  <si>
    <t>Иркутск-Нижний Новгород</t>
  </si>
  <si>
    <t>Цена договора</t>
  </si>
  <si>
    <t>1.1.</t>
  </si>
  <si>
    <t>Победитель</t>
  </si>
  <si>
    <t>Участник 3</t>
  </si>
  <si>
    <t>Участник 2</t>
  </si>
  <si>
    <t xml:space="preserve">Участник 1 </t>
  </si>
  <si>
    <t>Наименьшая цена предложения (наибольшая скидка)</t>
  </si>
  <si>
    <t>Предельный (начальный) показатель</t>
  </si>
  <si>
    <t>Ед. измерения</t>
  </si>
  <si>
    <t>Наименование критерия</t>
  </si>
  <si>
    <t>№</t>
  </si>
  <si>
    <t>Экономия (% от НМЦД)</t>
  </si>
  <si>
    <t>Оценка (баллы)</t>
  </si>
  <si>
    <t>Предложения</t>
  </si>
  <si>
    <t>Параметры критерия</t>
  </si>
  <si>
    <t>Критерий</t>
  </si>
  <si>
    <t>Лот №1</t>
  </si>
  <si>
    <t>Сроки выполнения работ (услуг):</t>
  </si>
  <si>
    <t>рублей без учета НДС</t>
  </si>
  <si>
    <t>Оборудование заказчика:</t>
  </si>
  <si>
    <t>Материалы заказчика:</t>
  </si>
  <si>
    <t>Оборудование подрядчика:</t>
  </si>
  <si>
    <t>Материалы подрядчика:</t>
  </si>
  <si>
    <t>НМЦД:</t>
  </si>
  <si>
    <t>Лот №2:</t>
  </si>
  <si>
    <t>Лот №1:</t>
  </si>
  <si>
    <r>
      <t>Способ закупки:</t>
    </r>
    <r>
      <rPr>
        <sz val="10"/>
        <color theme="1"/>
        <rFont val="Calibri"/>
        <family val="2"/>
        <scheme val="minor"/>
      </rPr>
      <t xml:space="preserve"> </t>
    </r>
  </si>
  <si>
    <r>
      <rPr>
        <b/>
        <sz val="10"/>
        <color theme="1"/>
        <rFont val="Calibri"/>
        <family val="2"/>
        <scheme val="minor"/>
      </rPr>
      <t>Предмет закупки:</t>
    </r>
    <r>
      <rPr>
        <sz val="10"/>
        <color theme="1"/>
        <rFont val="Calibri"/>
        <family val="2"/>
        <scheme val="minor"/>
      </rPr>
      <t xml:space="preserve">  </t>
    </r>
  </si>
  <si>
    <r>
      <t>Заказчик:</t>
    </r>
    <r>
      <rPr>
        <sz val="10"/>
        <color theme="1"/>
        <rFont val="Calibri"/>
        <family val="2"/>
        <scheme val="minor"/>
      </rPr>
      <t xml:space="preserve"> </t>
    </r>
  </si>
  <si>
    <t>№ закупки</t>
  </si>
  <si>
    <t>Рассмотрение и оценка заявок участников</t>
  </si>
  <si>
    <t>3</t>
  </si>
  <si>
    <t>4</t>
  </si>
  <si>
    <t>6</t>
  </si>
  <si>
    <t>8</t>
  </si>
  <si>
    <t>10</t>
  </si>
  <si>
    <t>1</t>
  </si>
  <si>
    <t>12</t>
  </si>
  <si>
    <t>Инженерно-геодезические изыскания</t>
  </si>
  <si>
    <t>Инженерно-геологические изыскания</t>
  </si>
  <si>
    <t>ОВОС (с учетом публикации в СМИ*)</t>
  </si>
  <si>
    <t>Установка возврата фильтрационных вод вспомогательного назначения временного использования</t>
  </si>
  <si>
    <t xml:space="preserve">Установка перехвата фильтрационных вод вспомогательного назначения постоянного использования </t>
  </si>
  <si>
    <t>Согласование документации</t>
  </si>
  <si>
    <t>Оценка размера вреда, причиняемого водным биоресурсам и среде их обитания</t>
  </si>
  <si>
    <t>Государственная экологическая экспертиза ПД и ИИ*</t>
  </si>
  <si>
    <t>Техническое сопровождение государственной экологической экспертизы ПД и ИИ (затараты связанные с организацией экспертиз, транспортные, потчтовые и пр)</t>
  </si>
  <si>
    <t>8.3</t>
  </si>
  <si>
    <t>8.5</t>
  </si>
  <si>
    <t>8.6</t>
  </si>
  <si>
    <t>5.2</t>
  </si>
  <si>
    <t>5.3</t>
  </si>
  <si>
    <t>Стоимость работ в руб.</t>
  </si>
  <si>
    <t>ПП</t>
  </si>
  <si>
    <t>ПД</t>
  </si>
  <si>
    <t>РД</t>
  </si>
  <si>
    <t>Экспертиза и согласование</t>
  </si>
  <si>
    <t>Всего</t>
  </si>
  <si>
    <t>Инженерные изыскания</t>
  </si>
  <si>
    <t xml:space="preserve">Инжнерно-экологические изыскания </t>
  </si>
  <si>
    <t>Инженерно-Гидрометеорологические изыскания</t>
  </si>
  <si>
    <t>8,1</t>
  </si>
  <si>
    <t>8,2</t>
  </si>
  <si>
    <t>8,4., 8,7.,8,10.</t>
  </si>
  <si>
    <t>* Затраты на проведение Государственной экологической экспертизы, публикацию в СМИ входят в стоимость договора, оплачиваются Подрядчику пл фактически понесенным затратам, на основании подтверждающих документов.</t>
  </si>
  <si>
    <t>ИТОГО  (без НДС)</t>
  </si>
  <si>
    <t>пункт ТЗ</t>
  </si>
  <si>
    <t>Предмет договора</t>
  </si>
  <si>
    <t xml:space="preserve">Заявка на участие в закупке </t>
  </si>
  <si>
    <t xml:space="preserve">Подготовка материалов к публичным слушаниям, проведение публичных cлушаний </t>
  </si>
  <si>
    <t>Наименование участника закупки</t>
  </si>
  <si>
    <t>Вводные данные</t>
  </si>
  <si>
    <t>Ценовое предложение</t>
  </si>
  <si>
    <t>12::89</t>
  </si>
  <si>
    <t>Выполнение инженерно–гидрометеорологических изысканий по объекту: "Тепловая сеть на микрорайон Зеленый со строительством ЦТП "Зеленый"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</si>
</sst>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Да&quot;;;&quot;Нет&quot;"/>
    <numFmt numFmtId="165" formatCode="&quot;Отсутствует&quot;;;&quot;Имеется&quot;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u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2">
    <xf numFmtId="0" fontId="0" fillId="0" borderId="0" xfId="0"/>
    <xf numFmtId="1" fontId="1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4" fillId="0" borderId="0" xfId="0" applyFont="1" applyAlignment="1">
      <alignment vertical="center"/>
    </xf>
    <xf numFmtId="4" fontId="5" fillId="0" borderId="10" xfId="0" applyNumberFormat="1" applyFont="1" applyBorder="1" applyAlignment="1">
      <alignment vertical="center"/>
    </xf>
    <xf numFmtId="4" fontId="5" fillId="0" borderId="11" xfId="0" applyNumberFormat="1" applyFont="1" applyBorder="1" applyAlignment="1">
      <alignment vertical="center"/>
    </xf>
    <xf numFmtId="4" fontId="4" fillId="0" borderId="8" xfId="0" applyNumberFormat="1" applyFont="1" applyBorder="1" applyAlignment="1">
      <alignment vertical="center"/>
    </xf>
    <xf numFmtId="4" fontId="4" fillId="0" borderId="9" xfId="0" applyNumberFormat="1" applyFont="1" applyBorder="1" applyAlignment="1">
      <alignment vertical="center"/>
    </xf>
    <xf numFmtId="164" fontId="6" fillId="2" borderId="8" xfId="0" applyNumberFormat="1" applyFont="1" applyFill="1" applyBorder="1" applyAlignment="1">
      <alignment horizontal="right" vertical="center" wrapText="1"/>
    </xf>
    <xf numFmtId="164" fontId="6" fillId="2" borderId="9" xfId="0" applyNumberFormat="1" applyFont="1" applyFill="1" applyBorder="1" applyAlignment="1">
      <alignment horizontal="right" vertical="center" wrapText="1"/>
    </xf>
    <xf numFmtId="164" fontId="6" fillId="0" borderId="12" xfId="0" applyNumberFormat="1" applyFont="1" applyBorder="1" applyAlignment="1">
      <alignment horizontal="right" vertical="center" wrapText="1"/>
    </xf>
    <xf numFmtId="164" fontId="6" fillId="0" borderId="8" xfId="0" applyNumberFormat="1" applyFont="1" applyBorder="1" applyAlignment="1">
      <alignment horizontal="right" vertical="center" wrapText="1"/>
    </xf>
    <xf numFmtId="0" fontId="6" fillId="2" borderId="8" xfId="0" applyFont="1" applyFill="1" applyBorder="1" applyAlignment="1">
      <alignment horizontal="right"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4" fontId="4" fillId="0" borderId="13" xfId="0" applyNumberFormat="1" applyFont="1" applyBorder="1" applyAlignment="1">
      <alignment vertical="center"/>
    </xf>
    <xf numFmtId="164" fontId="6" fillId="2" borderId="1" xfId="0" applyNumberFormat="1" applyFont="1" applyFill="1" applyBorder="1" applyAlignment="1">
      <alignment horizontal="right" vertical="center" wrapText="1"/>
    </xf>
    <xf numFmtId="164" fontId="6" fillId="2" borderId="13" xfId="0" applyNumberFormat="1" applyFont="1" applyFill="1" applyBorder="1" applyAlignment="1">
      <alignment horizontal="right" vertical="center" wrapText="1"/>
    </xf>
    <xf numFmtId="164" fontId="6" fillId="0" borderId="14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13" xfId="0" applyFont="1" applyBorder="1" applyAlignment="1">
      <alignment horizontal="right" vertical="center"/>
    </xf>
    <xf numFmtId="4" fontId="4" fillId="0" borderId="1" xfId="0" applyNumberFormat="1" applyFont="1" applyFill="1" applyBorder="1" applyAlignment="1">
      <alignment vertical="center"/>
    </xf>
    <xf numFmtId="4" fontId="4" fillId="0" borderId="15" xfId="0" applyNumberFormat="1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horizontal="right" vertical="center" wrapText="1"/>
    </xf>
    <xf numFmtId="3" fontId="6" fillId="2" borderId="13" xfId="0" applyNumberFormat="1" applyFont="1" applyFill="1" applyBorder="1" applyAlignment="1">
      <alignment horizontal="right" vertical="center" wrapText="1"/>
    </xf>
    <xf numFmtId="3" fontId="6" fillId="0" borderId="14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right" vertical="center" wrapText="1"/>
    </xf>
    <xf numFmtId="0" fontId="6" fillId="2" borderId="13" xfId="0" applyNumberFormat="1" applyFont="1" applyFill="1" applyBorder="1" applyAlignment="1">
      <alignment horizontal="right" vertical="center" wrapText="1"/>
    </xf>
    <xf numFmtId="0" fontId="6" fillId="2" borderId="14" xfId="0" applyNumberFormat="1" applyFont="1" applyFill="1" applyBorder="1" applyAlignment="1">
      <alignment horizontal="right" vertical="center" wrapText="1"/>
    </xf>
    <xf numFmtId="0" fontId="6" fillId="0" borderId="1" xfId="0" applyNumberFormat="1" applyFont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5" fontId="6" fillId="2" borderId="13" xfId="0" applyNumberFormat="1" applyFont="1" applyFill="1" applyBorder="1" applyAlignment="1">
      <alignment horizontal="right" vertical="center" wrapText="1"/>
    </xf>
    <xf numFmtId="165" fontId="6" fillId="0" borderId="14" xfId="0" applyNumberFormat="1" applyFont="1" applyBorder="1" applyAlignment="1">
      <alignment horizontal="right" vertical="center" wrapText="1"/>
    </xf>
    <xf numFmtId="0" fontId="6" fillId="2" borderId="10" xfId="0" applyNumberFormat="1" applyFont="1" applyFill="1" applyBorder="1" applyAlignment="1">
      <alignment horizontal="right" vertical="center" wrapText="1"/>
    </xf>
    <xf numFmtId="0" fontId="6" fillId="2" borderId="11" xfId="0" applyNumberFormat="1" applyFont="1" applyFill="1" applyBorder="1" applyAlignment="1">
      <alignment horizontal="right" vertical="center" wrapText="1"/>
    </xf>
    <xf numFmtId="0" fontId="6" fillId="0" borderId="5" xfId="0" applyNumberFormat="1" applyFont="1" applyBorder="1" applyAlignment="1">
      <alignment horizontal="right" vertical="center" wrapText="1"/>
    </xf>
    <xf numFmtId="0" fontId="6" fillId="0" borderId="2" xfId="0" applyNumberFormat="1" applyFont="1" applyBorder="1" applyAlignment="1">
      <alignment horizontal="right"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0" fontId="4" fillId="0" borderId="16" xfId="0" applyFont="1" applyBorder="1" applyAlignment="1">
      <alignment horizontal="right" vertical="center"/>
    </xf>
    <xf numFmtId="10" fontId="4" fillId="0" borderId="17" xfId="0" applyNumberFormat="1" applyFont="1" applyBorder="1" applyAlignment="1">
      <alignment horizontal="left" vertical="center"/>
    </xf>
    <xf numFmtId="4" fontId="4" fillId="0" borderId="10" xfId="0" applyNumberFormat="1" applyFont="1" applyBorder="1" applyAlignment="1">
      <alignment vertical="center"/>
    </xf>
    <xf numFmtId="4" fontId="4" fillId="0" borderId="11" xfId="0" applyNumberFormat="1" applyFont="1" applyBorder="1" applyAlignment="1">
      <alignment vertical="center"/>
    </xf>
    <xf numFmtId="4" fontId="6" fillId="2" borderId="18" xfId="0" applyNumberFormat="1" applyFont="1" applyFill="1" applyBorder="1" applyAlignment="1">
      <alignment horizontal="right" vertical="center" wrapText="1"/>
    </xf>
    <xf numFmtId="4" fontId="6" fillId="2" borderId="19" xfId="0" applyNumberFormat="1" applyFont="1" applyFill="1" applyBorder="1" applyAlignment="1">
      <alignment horizontal="right" vertical="center" wrapText="1"/>
    </xf>
    <xf numFmtId="4" fontId="6" fillId="0" borderId="20" xfId="0" applyNumberFormat="1" applyFont="1" applyBorder="1" applyAlignment="1">
      <alignment horizontal="right" vertical="center" wrapText="1"/>
    </xf>
    <xf numFmtId="4" fontId="6" fillId="0" borderId="21" xfId="0" applyNumberFormat="1" applyFont="1" applyFill="1" applyBorder="1" applyAlignment="1">
      <alignment horizontal="right" vertical="center" wrapText="1"/>
    </xf>
    <xf numFmtId="0" fontId="6" fillId="0" borderId="21" xfId="0" applyFont="1" applyFill="1" applyBorder="1" applyAlignment="1">
      <alignment horizontal="right" vertical="center" wrapText="1"/>
    </xf>
    <xf numFmtId="0" fontId="4" fillId="0" borderId="21" xfId="0" applyFont="1" applyBorder="1" applyAlignment="1">
      <alignment vertical="center" wrapText="1"/>
    </xf>
    <xf numFmtId="0" fontId="4" fillId="0" borderId="22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0" fontId="4" fillId="0" borderId="0" xfId="0" applyNumberFormat="1" applyFont="1"/>
    <xf numFmtId="3" fontId="4" fillId="0" borderId="8" xfId="0" applyNumberFormat="1" applyFont="1" applyFill="1" applyBorder="1" applyAlignment="1">
      <alignment vertical="center"/>
    </xf>
    <xf numFmtId="3" fontId="4" fillId="0" borderId="9" xfId="0" applyNumberFormat="1" applyFont="1" applyFill="1" applyBorder="1" applyAlignment="1">
      <alignment vertical="center"/>
    </xf>
    <xf numFmtId="166" fontId="6" fillId="0" borderId="8" xfId="0" applyNumberFormat="1" applyFont="1" applyBorder="1" applyAlignment="1">
      <alignment horizontal="right" vertical="center" wrapText="1"/>
    </xf>
    <xf numFmtId="166" fontId="6" fillId="0" borderId="23" xfId="0" applyNumberFormat="1" applyFont="1" applyBorder="1" applyAlignment="1">
      <alignment horizontal="right" vertical="center" wrapText="1"/>
    </xf>
    <xf numFmtId="166" fontId="6" fillId="0" borderId="24" xfId="0" applyNumberFormat="1" applyFont="1" applyBorder="1" applyAlignment="1">
      <alignment horizontal="right" vertical="center" wrapText="1"/>
    </xf>
    <xf numFmtId="3" fontId="4" fillId="0" borderId="3" xfId="0" applyNumberFormat="1" applyFont="1" applyFill="1" applyBorder="1" applyAlignment="1">
      <alignment vertical="center"/>
    </xf>
    <xf numFmtId="3" fontId="4" fillId="0" borderId="25" xfId="0" applyNumberFormat="1" applyFont="1" applyFill="1" applyBorder="1" applyAlignment="1">
      <alignment vertical="center"/>
    </xf>
    <xf numFmtId="166" fontId="6" fillId="0" borderId="3" xfId="0" applyNumberFormat="1" applyFont="1" applyBorder="1" applyAlignment="1">
      <alignment horizontal="right" vertical="center" wrapText="1"/>
    </xf>
    <xf numFmtId="166" fontId="6" fillId="0" borderId="4" xfId="0" applyNumberFormat="1" applyFont="1" applyBorder="1" applyAlignment="1">
      <alignment horizontal="right" vertical="center" wrapText="1"/>
    </xf>
    <xf numFmtId="166" fontId="6" fillId="0" borderId="26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0" fontId="4" fillId="0" borderId="25" xfId="0" applyFont="1" applyBorder="1" applyAlignment="1">
      <alignment horizontal="right" vertical="center"/>
    </xf>
    <xf numFmtId="3" fontId="4" fillId="0" borderId="1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166" fontId="6" fillId="0" borderId="1" xfId="0" applyNumberFormat="1" applyFont="1" applyBorder="1" applyAlignment="1">
      <alignment horizontal="right" vertical="center" wrapText="1"/>
    </xf>
    <xf numFmtId="166" fontId="6" fillId="0" borderId="17" xfId="0" applyNumberFormat="1" applyFont="1" applyBorder="1" applyAlignment="1">
      <alignment horizontal="right" vertical="center" wrapText="1"/>
    </xf>
    <xf numFmtId="166" fontId="6" fillId="0" borderId="27" xfId="0" applyNumberFormat="1" applyFont="1" applyBorder="1" applyAlignment="1">
      <alignment horizontal="right" vertical="center" wrapText="1"/>
    </xf>
    <xf numFmtId="3" fontId="4" fillId="0" borderId="15" xfId="0" applyNumberFormat="1" applyFont="1" applyFill="1" applyBorder="1" applyAlignment="1">
      <alignment vertical="center"/>
    </xf>
    <xf numFmtId="166" fontId="6" fillId="0" borderId="28" xfId="0" applyNumberFormat="1" applyFont="1" applyBorder="1" applyAlignment="1">
      <alignment horizontal="right" vertical="center" wrapText="1"/>
    </xf>
    <xf numFmtId="166" fontId="6" fillId="0" borderId="1" xfId="0" applyNumberFormat="1" applyFont="1" applyFill="1" applyBorder="1" applyAlignment="1">
      <alignment horizontal="right" vertical="center" wrapText="1"/>
    </xf>
    <xf numFmtId="166" fontId="6" fillId="0" borderId="27" xfId="0" applyNumberFormat="1" applyFont="1" applyFill="1" applyBorder="1" applyAlignment="1">
      <alignment horizontal="right" vertical="center" wrapText="1"/>
    </xf>
    <xf numFmtId="166" fontId="6" fillId="0" borderId="17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vertical="center"/>
    </xf>
    <xf numFmtId="3" fontId="4" fillId="0" borderId="16" xfId="0" applyNumberFormat="1" applyFont="1" applyFill="1" applyBorder="1" applyAlignment="1">
      <alignment vertical="center"/>
    </xf>
    <xf numFmtId="166" fontId="6" fillId="0" borderId="10" xfId="0" applyNumberFormat="1" applyFont="1" applyBorder="1" applyAlignment="1">
      <alignment horizontal="right" vertical="center" wrapText="1"/>
    </xf>
    <xf numFmtId="166" fontId="6" fillId="0" borderId="29" xfId="0" applyNumberFormat="1" applyFont="1" applyBorder="1" applyAlignment="1">
      <alignment horizontal="right" vertical="center" wrapText="1"/>
    </xf>
    <xf numFmtId="166" fontId="6" fillId="0" borderId="30" xfId="0" applyNumberFormat="1" applyFont="1" applyBorder="1" applyAlignment="1">
      <alignment horizontal="right" vertical="center" wrapText="1"/>
    </xf>
    <xf numFmtId="166" fontId="6" fillId="0" borderId="2" xfId="0" applyNumberFormat="1" applyFont="1" applyBorder="1" applyAlignment="1">
      <alignment horizontal="right" vertical="center" wrapText="1"/>
    </xf>
    <xf numFmtId="10" fontId="4" fillId="0" borderId="6" xfId="0" applyNumberFormat="1" applyFont="1" applyBorder="1" applyAlignment="1">
      <alignment horizontal="left" vertical="center"/>
    </xf>
    <xf numFmtId="4" fontId="4" fillId="0" borderId="8" xfId="0" applyNumberFormat="1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horizontal="right" vertical="center" wrapText="1"/>
    </xf>
    <xf numFmtId="4" fontId="6" fillId="0" borderId="24" xfId="0" applyNumberFormat="1" applyFont="1" applyBorder="1" applyAlignment="1">
      <alignment horizontal="right" vertical="center" wrapText="1"/>
    </xf>
    <xf numFmtId="4" fontId="6" fillId="2" borderId="8" xfId="0" applyNumberFormat="1" applyFont="1" applyFill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/>
    </xf>
    <xf numFmtId="0" fontId="4" fillId="3" borderId="3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8" fillId="0" borderId="0" xfId="0" applyFont="1" applyFill="1" applyAlignment="1">
      <alignment wrapText="1"/>
    </xf>
    <xf numFmtId="4" fontId="8" fillId="2" borderId="0" xfId="0" applyNumberFormat="1" applyFont="1" applyFill="1" applyAlignment="1">
      <alignment horizontal="right" vertical="center" wrapText="1"/>
    </xf>
    <xf numFmtId="4" fontId="11" fillId="2" borderId="0" xfId="0" applyNumberFormat="1" applyFont="1" applyFill="1" applyAlignment="1">
      <alignment wrapText="1"/>
    </xf>
    <xf numFmtId="0" fontId="8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4" fillId="0" borderId="0" xfId="0" applyFont="1" applyFill="1"/>
    <xf numFmtId="0" fontId="13" fillId="0" borderId="0" xfId="0" applyFont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16" fillId="4" borderId="0" xfId="0" applyFont="1" applyFill="1" applyBorder="1" applyAlignment="1">
      <alignment vertical="center"/>
    </xf>
    <xf numFmtId="49" fontId="8" fillId="4" borderId="0" xfId="0" applyNumberFormat="1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2" fontId="8" fillId="4" borderId="0" xfId="0" applyNumberFormat="1" applyFont="1" applyFill="1" applyAlignment="1">
      <alignment horizontal="center" vertical="center"/>
    </xf>
    <xf numFmtId="0" fontId="8" fillId="4" borderId="0" xfId="0" applyNumberFormat="1" applyFont="1" applyFill="1" applyAlignment="1">
      <alignment horizontal="center" vertical="center"/>
    </xf>
    <xf numFmtId="0" fontId="11" fillId="4" borderId="0" xfId="0" applyFont="1" applyFill="1" applyAlignment="1">
      <alignment vertical="center"/>
    </xf>
    <xf numFmtId="0" fontId="8" fillId="4" borderId="0" xfId="0" applyFont="1" applyFill="1" applyAlignment="1">
      <alignment vertical="center" wrapText="1"/>
    </xf>
    <xf numFmtId="0" fontId="8" fillId="4" borderId="0" xfId="0" applyFont="1" applyFill="1" applyBorder="1" applyAlignment="1">
      <alignment vertical="center" wrapText="1"/>
    </xf>
    <xf numFmtId="0" fontId="8" fillId="4" borderId="0" xfId="0" applyFont="1" applyFill="1" applyAlignment="1">
      <alignment vertical="center"/>
    </xf>
    <xf numFmtId="49" fontId="11" fillId="4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49" fontId="8" fillId="4" borderId="0" xfId="0" applyNumberFormat="1" applyFont="1" applyFill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vertical="center" wrapText="1"/>
    </xf>
    <xf numFmtId="3" fontId="15" fillId="4" borderId="1" xfId="0" applyNumberFormat="1" applyFont="1" applyFill="1" applyBorder="1" applyAlignment="1">
      <alignment horizontal="center" vertical="center" wrapText="1"/>
    </xf>
    <xf numFmtId="2" fontId="8" fillId="4" borderId="0" xfId="0" applyNumberFormat="1" applyFont="1" applyFill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49" fontId="11" fillId="4" borderId="1" xfId="0" applyNumberFormat="1" applyFont="1" applyFill="1" applyBorder="1" applyAlignment="1">
      <alignment horizontal="center" vertical="center" wrapText="1"/>
    </xf>
    <xf numFmtId="49" fontId="11" fillId="4" borderId="3" xfId="0" applyNumberFormat="1" applyFont="1" applyFill="1" applyBorder="1" applyAlignment="1">
      <alignment horizontal="center" vertical="center" wrapText="1"/>
    </xf>
    <xf numFmtId="49" fontId="11" fillId="4" borderId="2" xfId="0" applyNumberFormat="1" applyFont="1" applyFill="1" applyBorder="1" applyAlignment="1">
      <alignment horizontal="center" vertical="center" wrapText="1"/>
    </xf>
    <xf numFmtId="49" fontId="8" fillId="4" borderId="0" xfId="0" applyNumberFormat="1" applyFont="1" applyFill="1" applyBorder="1" applyAlignment="1">
      <alignment horizontal="center" vertical="center" wrapText="1"/>
    </xf>
    <xf numFmtId="49" fontId="8" fillId="4" borderId="0" xfId="0" applyNumberFormat="1" applyFont="1" applyFill="1" applyAlignment="1">
      <alignment horizontal="left" vertical="center" wrapText="1"/>
    </xf>
    <xf numFmtId="49" fontId="11" fillId="4" borderId="14" xfId="0" applyNumberFormat="1" applyFont="1" applyFill="1" applyBorder="1" applyAlignment="1">
      <alignment horizontal="right" vertical="center" wrapText="1"/>
    </xf>
    <xf numFmtId="49" fontId="11" fillId="4" borderId="17" xfId="0" applyNumberFormat="1" applyFont="1" applyFill="1" applyBorder="1" applyAlignment="1">
      <alignment horizontal="right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left" vertical="center" wrapText="1"/>
    </xf>
    <xf numFmtId="49" fontId="11" fillId="4" borderId="1" xfId="0" applyNumberFormat="1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8" fillId="2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4" fillId="3" borderId="34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47;&#1072;&#1082;&#1072;&#1079;&#1095;&#1080;&#1082;&#1080;/5%20&#1045;&#1057;&#1069;%20&#1048;_&#1048;&#1069;&#1056;/2020/&#1040;&#1055;%20&#1050;&#1091;&#1088;&#1100;&#1077;&#1088;&#1089;&#1082;&#1080;&#1077;%20&#1091;&#1089;&#1083;&#1091;&#1075;&#1080;/6%20&#1056;&#1077;&#1079;&#1091;&#1083;&#1100;&#1090;&#1072;&#1090;/&#1058;&#1072;&#1073;&#1083;&#1080;&#1094;&#1072;%20&#1088;&#1072;&#1085;&#1078;&#1080;&#1088;&#1086;&#1074;&#1072;&#1085;&#1080;&#1103;%20(&#1087;&#1088;&#1077;&#1076;&#1074;&#1072;&#1088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нжирование (старая)"/>
      <sheetName val="Ранжирование (линейное — стар)"/>
      <sheetName val="Ранж. по цене (min)"/>
      <sheetName val="Ранж по цене (50%НМЦД)"/>
      <sheetName val="Ранж по % скидки (min)"/>
      <sheetName val="Ранж по % скидки (50% НМЦД) "/>
      <sheetName val="Оцен. фин. сост."/>
      <sheetName val="Выборы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F6">
            <v>1</v>
          </cell>
          <cell r="G6">
            <v>0.5</v>
          </cell>
          <cell r="H6">
            <v>0.5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4"/>
  <sheetViews>
    <sheetView tabSelected="1" view="pageBreakPreview" zoomScaleNormal="100" zoomScaleSheetLayoutView="10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E20" sqref="E20"/>
    </sheetView>
  </sheetViews>
  <sheetFormatPr defaultRowHeight="27" customHeight="1" x14ac:dyDescent="0.25"/>
  <cols>
    <col min="1" max="1" width="4.42578125" style="113" customWidth="1"/>
    <col min="2" max="2" width="64" style="113" customWidth="1"/>
    <col min="3" max="3" width="12.85546875" style="113" customWidth="1"/>
    <col min="4" max="4" width="10.5703125" style="115" customWidth="1"/>
    <col min="5" max="5" width="26.28515625" style="115" bestFit="1" customWidth="1"/>
    <col min="6" max="6" width="11.42578125" style="116" customWidth="1"/>
    <col min="7" max="7" width="12.5703125" style="116" customWidth="1"/>
    <col min="8" max="8" width="29.140625" style="115" bestFit="1" customWidth="1"/>
    <col min="9" max="9" width="12.28515625" style="115" customWidth="1"/>
    <col min="10" max="11" width="14.42578125" style="116" customWidth="1"/>
    <col min="12" max="13" width="8.5703125" style="115" customWidth="1"/>
    <col min="14" max="15" width="14.42578125" style="116" customWidth="1"/>
    <col min="16" max="17" width="6.85546875" style="115" customWidth="1"/>
    <col min="18" max="19" width="14.42578125" style="116" customWidth="1"/>
    <col min="20" max="21" width="7.5703125" style="115" customWidth="1"/>
    <col min="22" max="23" width="14.42578125" style="116" customWidth="1"/>
    <col min="24" max="25" width="7" style="115" customWidth="1"/>
    <col min="26" max="27" width="14.42578125" style="116" customWidth="1"/>
    <col min="28" max="29" width="7" style="115" customWidth="1"/>
    <col min="30" max="30" width="14.42578125" style="116" customWidth="1"/>
    <col min="31" max="31" width="9.5703125" style="117" hidden="1" customWidth="1"/>
    <col min="32" max="32" width="12.85546875" style="117" customWidth="1"/>
    <col min="33" max="33" width="9.140625" style="118"/>
    <col min="34" max="16384" width="9.140625" style="113"/>
  </cols>
  <sheetData>
    <row r="1" spans="1:34" ht="24" customHeight="1" x14ac:dyDescent="0.25">
      <c r="B1" s="114" t="s">
        <v>98</v>
      </c>
    </row>
    <row r="2" spans="1:34" ht="24" customHeight="1" x14ac:dyDescent="0.25">
      <c r="B2" s="119" t="s">
        <v>102</v>
      </c>
      <c r="C2" s="119"/>
      <c r="D2" s="119"/>
      <c r="E2" s="119"/>
    </row>
    <row r="3" spans="1:34" ht="24" customHeight="1" x14ac:dyDescent="0.25">
      <c r="B3" s="120" t="s">
        <v>59</v>
      </c>
      <c r="C3" s="135" t="s">
        <v>103</v>
      </c>
      <c r="D3" s="135"/>
      <c r="E3" s="119"/>
    </row>
    <row r="4" spans="1:34" ht="46.5" customHeight="1" x14ac:dyDescent="0.25">
      <c r="B4" s="120" t="s">
        <v>97</v>
      </c>
      <c r="C4" s="135" t="s">
        <v>104</v>
      </c>
      <c r="D4" s="135"/>
      <c r="E4" s="135"/>
      <c r="F4" s="135"/>
      <c r="G4" s="135"/>
      <c r="H4" s="135"/>
      <c r="I4" s="135"/>
    </row>
    <row r="5" spans="1:34" ht="24" customHeight="1" x14ac:dyDescent="0.25">
      <c r="B5" s="121" t="s">
        <v>100</v>
      </c>
      <c r="C5" s="145"/>
      <c r="D5" s="145"/>
      <c r="E5" s="145"/>
      <c r="F5" s="145"/>
      <c r="G5" s="145"/>
      <c r="H5" s="145"/>
      <c r="I5" s="145"/>
    </row>
    <row r="6" spans="1:34" ht="24" customHeight="1" x14ac:dyDescent="0.25">
      <c r="B6" s="122" t="s">
        <v>1</v>
      </c>
      <c r="C6" s="137"/>
      <c r="D6" s="137"/>
      <c r="E6" s="144"/>
      <c r="F6" s="144"/>
    </row>
    <row r="7" spans="1:34" ht="24" customHeight="1" x14ac:dyDescent="0.25">
      <c r="B7" s="122" t="s">
        <v>2</v>
      </c>
      <c r="C7" s="135"/>
      <c r="D7" s="135"/>
      <c r="E7" s="144"/>
      <c r="F7" s="144"/>
    </row>
    <row r="8" spans="1:34" ht="17.25" customHeight="1" x14ac:dyDescent="0.25">
      <c r="A8" s="133" t="s">
        <v>40</v>
      </c>
      <c r="B8" s="142" t="s">
        <v>101</v>
      </c>
      <c r="C8" s="142" t="s">
        <v>96</v>
      </c>
      <c r="D8" s="135" t="s">
        <v>82</v>
      </c>
      <c r="E8" s="135"/>
      <c r="F8" s="135"/>
      <c r="G8" s="135"/>
      <c r="H8" s="135"/>
      <c r="I8" s="136" t="s">
        <v>87</v>
      </c>
    </row>
    <row r="9" spans="1:34" ht="17.25" customHeight="1" x14ac:dyDescent="0.25">
      <c r="A9" s="134"/>
      <c r="B9" s="143"/>
      <c r="C9" s="143"/>
      <c r="D9" s="123" t="s">
        <v>83</v>
      </c>
      <c r="E9" s="123" t="s">
        <v>88</v>
      </c>
      <c r="F9" s="124" t="s">
        <v>84</v>
      </c>
      <c r="G9" s="124" t="s">
        <v>85</v>
      </c>
      <c r="H9" s="123" t="s">
        <v>86</v>
      </c>
      <c r="I9" s="137"/>
    </row>
    <row r="10" spans="1:34" ht="36.75" customHeight="1" x14ac:dyDescent="0.25">
      <c r="A10" s="125" t="s">
        <v>66</v>
      </c>
      <c r="B10" s="126" t="s">
        <v>68</v>
      </c>
      <c r="C10" s="127" t="s">
        <v>91</v>
      </c>
      <c r="D10" s="112"/>
      <c r="E10" s="112"/>
      <c r="F10" s="112"/>
      <c r="G10" s="112"/>
      <c r="H10" s="112"/>
      <c r="I10" s="112">
        <f>SUM(D10:H10)</f>
        <v>0</v>
      </c>
      <c r="J10" s="115"/>
      <c r="K10" s="115"/>
      <c r="N10" s="115"/>
      <c r="O10" s="115"/>
      <c r="R10" s="115"/>
      <c r="S10" s="115"/>
      <c r="V10" s="115"/>
      <c r="W10" s="115"/>
      <c r="Z10" s="115"/>
      <c r="AA10" s="115"/>
      <c r="AD10" s="115"/>
      <c r="AH10" s="128"/>
    </row>
    <row r="11" spans="1:34" ht="36.75" customHeight="1" x14ac:dyDescent="0.25">
      <c r="A11" s="129">
        <v>2</v>
      </c>
      <c r="B11" s="126" t="s">
        <v>69</v>
      </c>
      <c r="C11" s="127" t="s">
        <v>91</v>
      </c>
      <c r="D11" s="112"/>
      <c r="E11" s="112"/>
      <c r="F11" s="112"/>
      <c r="G11" s="112"/>
      <c r="H11" s="112"/>
      <c r="I11" s="112">
        <f t="shared" ref="I11:I21" si="0">SUM(D11:H11)</f>
        <v>0</v>
      </c>
      <c r="J11" s="115"/>
      <c r="K11" s="115"/>
      <c r="N11" s="115"/>
      <c r="O11" s="115"/>
      <c r="R11" s="115"/>
      <c r="S11" s="115"/>
      <c r="V11" s="115"/>
      <c r="W11" s="115"/>
      <c r="Z11" s="115"/>
      <c r="AA11" s="115"/>
      <c r="AD11" s="115"/>
      <c r="AH11" s="128"/>
    </row>
    <row r="12" spans="1:34" ht="36.75" customHeight="1" x14ac:dyDescent="0.25">
      <c r="A12" s="125" t="s">
        <v>61</v>
      </c>
      <c r="B12" s="130" t="s">
        <v>89</v>
      </c>
      <c r="C12" s="127" t="s">
        <v>92</v>
      </c>
      <c r="D12" s="112"/>
      <c r="E12" s="112"/>
      <c r="F12" s="112"/>
      <c r="G12" s="112"/>
      <c r="H12" s="112"/>
      <c r="I12" s="112">
        <f t="shared" si="0"/>
        <v>0</v>
      </c>
      <c r="J12" s="115"/>
      <c r="K12" s="115"/>
      <c r="N12" s="115"/>
      <c r="O12" s="115"/>
      <c r="R12" s="115"/>
      <c r="S12" s="115"/>
      <c r="V12" s="115"/>
      <c r="W12" s="115"/>
      <c r="Z12" s="115"/>
      <c r="AA12" s="115"/>
      <c r="AD12" s="115"/>
      <c r="AH12" s="128"/>
    </row>
    <row r="13" spans="1:34" ht="36.75" customHeight="1" x14ac:dyDescent="0.25">
      <c r="A13" s="125" t="s">
        <v>62</v>
      </c>
      <c r="B13" s="130" t="s">
        <v>90</v>
      </c>
      <c r="C13" s="127" t="s">
        <v>91</v>
      </c>
      <c r="D13" s="112"/>
      <c r="E13" s="112"/>
      <c r="F13" s="112"/>
      <c r="G13" s="112"/>
      <c r="H13" s="112"/>
      <c r="I13" s="112">
        <f t="shared" si="0"/>
        <v>0</v>
      </c>
      <c r="J13" s="115"/>
      <c r="K13" s="115"/>
      <c r="N13" s="115"/>
      <c r="O13" s="115"/>
      <c r="R13" s="115"/>
      <c r="S13" s="115"/>
      <c r="V13" s="115"/>
      <c r="W13" s="115"/>
      <c r="Z13" s="115"/>
      <c r="AA13" s="115"/>
      <c r="AD13" s="115"/>
      <c r="AH13" s="128"/>
    </row>
    <row r="14" spans="1:34" ht="36.75" customHeight="1" x14ac:dyDescent="0.25">
      <c r="A14" s="129">
        <v>5</v>
      </c>
      <c r="B14" s="130" t="s">
        <v>70</v>
      </c>
      <c r="C14" s="127" t="s">
        <v>78</v>
      </c>
      <c r="D14" s="112"/>
      <c r="E14" s="112"/>
      <c r="F14" s="112"/>
      <c r="G14" s="112"/>
      <c r="H14" s="112"/>
      <c r="I14" s="112">
        <f t="shared" si="0"/>
        <v>0</v>
      </c>
      <c r="J14" s="115"/>
      <c r="K14" s="115"/>
      <c r="N14" s="115"/>
      <c r="O14" s="115"/>
      <c r="R14" s="115"/>
      <c r="S14" s="115"/>
      <c r="V14" s="115"/>
      <c r="W14" s="115"/>
      <c r="Z14" s="115"/>
      <c r="AA14" s="115"/>
      <c r="AD14" s="115"/>
      <c r="AH14" s="128"/>
    </row>
    <row r="15" spans="1:34" ht="36.75" customHeight="1" x14ac:dyDescent="0.25">
      <c r="A15" s="125" t="s">
        <v>63</v>
      </c>
      <c r="B15" s="130" t="s">
        <v>99</v>
      </c>
      <c r="C15" s="127" t="s">
        <v>78</v>
      </c>
      <c r="D15" s="112"/>
      <c r="E15" s="112"/>
      <c r="F15" s="112"/>
      <c r="G15" s="112"/>
      <c r="H15" s="112"/>
      <c r="I15" s="112">
        <f t="shared" si="0"/>
        <v>0</v>
      </c>
      <c r="J15" s="115"/>
      <c r="K15" s="115"/>
      <c r="N15" s="115"/>
      <c r="O15" s="115"/>
      <c r="R15" s="115"/>
      <c r="S15" s="115"/>
      <c r="V15" s="115"/>
      <c r="W15" s="115"/>
      <c r="Z15" s="115"/>
      <c r="AA15" s="115"/>
      <c r="AD15" s="115"/>
      <c r="AH15" s="128"/>
    </row>
    <row r="16" spans="1:34" ht="36.75" customHeight="1" x14ac:dyDescent="0.25">
      <c r="A16" s="129">
        <v>7</v>
      </c>
      <c r="B16" s="130" t="s">
        <v>71</v>
      </c>
      <c r="C16" s="127" t="s">
        <v>80</v>
      </c>
      <c r="D16" s="112"/>
      <c r="E16" s="112"/>
      <c r="F16" s="112"/>
      <c r="G16" s="112"/>
      <c r="H16" s="112"/>
      <c r="I16" s="112">
        <f t="shared" si="0"/>
        <v>0</v>
      </c>
      <c r="J16" s="115"/>
      <c r="K16" s="115"/>
      <c r="N16" s="115"/>
      <c r="O16" s="115"/>
      <c r="R16" s="115"/>
      <c r="S16" s="115"/>
      <c r="V16" s="115"/>
      <c r="W16" s="115"/>
      <c r="Z16" s="115"/>
      <c r="AA16" s="115"/>
      <c r="AD16" s="115"/>
      <c r="AH16" s="128"/>
    </row>
    <row r="17" spans="1:34" ht="36.75" customHeight="1" x14ac:dyDescent="0.25">
      <c r="A17" s="125" t="s">
        <v>64</v>
      </c>
      <c r="B17" s="130" t="s">
        <v>72</v>
      </c>
      <c r="C17" s="127" t="s">
        <v>81</v>
      </c>
      <c r="D17" s="112"/>
      <c r="E17" s="112"/>
      <c r="F17" s="112"/>
      <c r="G17" s="112"/>
      <c r="H17" s="112"/>
      <c r="I17" s="112">
        <f t="shared" si="0"/>
        <v>0</v>
      </c>
      <c r="J17" s="115"/>
      <c r="K17" s="115"/>
      <c r="N17" s="115"/>
      <c r="O17" s="115"/>
      <c r="R17" s="115"/>
      <c r="S17" s="115"/>
      <c r="V17" s="115"/>
      <c r="W17" s="115"/>
      <c r="Z17" s="115"/>
      <c r="AA17" s="115"/>
      <c r="AD17" s="115"/>
      <c r="AH17" s="128"/>
    </row>
    <row r="18" spans="1:34" ht="36.75" customHeight="1" x14ac:dyDescent="0.25">
      <c r="A18" s="129">
        <v>9</v>
      </c>
      <c r="B18" s="130" t="s">
        <v>73</v>
      </c>
      <c r="C18" s="127" t="s">
        <v>93</v>
      </c>
      <c r="D18" s="112"/>
      <c r="E18" s="112"/>
      <c r="F18" s="112"/>
      <c r="G18" s="112"/>
      <c r="H18" s="112"/>
      <c r="I18" s="112">
        <f t="shared" si="0"/>
        <v>0</v>
      </c>
      <c r="J18" s="115"/>
      <c r="K18" s="115"/>
      <c r="N18" s="115"/>
      <c r="O18" s="115"/>
      <c r="R18" s="115"/>
      <c r="S18" s="115"/>
      <c r="V18" s="115"/>
      <c r="W18" s="115"/>
      <c r="Z18" s="115"/>
      <c r="AA18" s="115"/>
      <c r="AD18" s="115"/>
      <c r="AH18" s="128"/>
    </row>
    <row r="19" spans="1:34" ht="36.75" customHeight="1" x14ac:dyDescent="0.25">
      <c r="A19" s="125" t="s">
        <v>65</v>
      </c>
      <c r="B19" s="130" t="s">
        <v>74</v>
      </c>
      <c r="C19" s="127" t="s">
        <v>77</v>
      </c>
      <c r="D19" s="112"/>
      <c r="E19" s="112"/>
      <c r="F19" s="112"/>
      <c r="G19" s="112"/>
      <c r="H19" s="112"/>
      <c r="I19" s="112">
        <f t="shared" si="0"/>
        <v>0</v>
      </c>
      <c r="J19" s="115"/>
      <c r="K19" s="115"/>
      <c r="N19" s="115"/>
      <c r="O19" s="115"/>
      <c r="R19" s="115"/>
      <c r="S19" s="115"/>
      <c r="V19" s="115"/>
      <c r="W19" s="115"/>
      <c r="Z19" s="115"/>
      <c r="AA19" s="115"/>
      <c r="AD19" s="115"/>
      <c r="AH19" s="128"/>
    </row>
    <row r="20" spans="1:34" ht="36.75" customHeight="1" x14ac:dyDescent="0.25">
      <c r="A20" s="129">
        <v>11</v>
      </c>
      <c r="B20" s="130" t="s">
        <v>75</v>
      </c>
      <c r="C20" s="127" t="s">
        <v>79</v>
      </c>
      <c r="D20" s="112"/>
      <c r="E20" s="112"/>
      <c r="F20" s="112"/>
      <c r="G20" s="112"/>
      <c r="H20" s="112"/>
      <c r="I20" s="112">
        <f t="shared" si="0"/>
        <v>0</v>
      </c>
      <c r="J20" s="115"/>
      <c r="K20" s="115"/>
      <c r="N20" s="115"/>
      <c r="O20" s="115"/>
      <c r="R20" s="115"/>
      <c r="S20" s="115"/>
      <c r="V20" s="115"/>
      <c r="W20" s="115"/>
      <c r="Z20" s="115"/>
      <c r="AA20" s="115"/>
      <c r="AD20" s="115"/>
      <c r="AH20" s="128"/>
    </row>
    <row r="21" spans="1:34" ht="36.75" customHeight="1" x14ac:dyDescent="0.25">
      <c r="A21" s="125" t="s">
        <v>67</v>
      </c>
      <c r="B21" s="130" t="s">
        <v>76</v>
      </c>
      <c r="C21" s="127" t="s">
        <v>79</v>
      </c>
      <c r="D21" s="112"/>
      <c r="E21" s="112"/>
      <c r="F21" s="112"/>
      <c r="G21" s="112"/>
      <c r="H21" s="112"/>
      <c r="I21" s="112">
        <f t="shared" si="0"/>
        <v>0</v>
      </c>
      <c r="J21" s="115"/>
      <c r="K21" s="115"/>
      <c r="N21" s="115"/>
      <c r="O21" s="115"/>
      <c r="R21" s="115"/>
      <c r="S21" s="115"/>
      <c r="V21" s="115"/>
      <c r="W21" s="115"/>
      <c r="Z21" s="115"/>
      <c r="AA21" s="115"/>
      <c r="AD21" s="115"/>
      <c r="AH21" s="128"/>
    </row>
    <row r="22" spans="1:34" ht="27" customHeight="1" x14ac:dyDescent="0.25">
      <c r="A22" s="125"/>
      <c r="B22" s="140" t="s">
        <v>95</v>
      </c>
      <c r="C22" s="141"/>
      <c r="D22" s="112">
        <f>SUM(D10:D21)</f>
        <v>0</v>
      </c>
      <c r="E22" s="112">
        <f t="shared" ref="E22:H22" si="1">SUM(E10:E21)</f>
        <v>0</v>
      </c>
      <c r="F22" s="112">
        <f t="shared" si="1"/>
        <v>0</v>
      </c>
      <c r="G22" s="112">
        <f t="shared" si="1"/>
        <v>0</v>
      </c>
      <c r="H22" s="112">
        <f t="shared" si="1"/>
        <v>0</v>
      </c>
      <c r="I22" s="131">
        <f>SUM(D22:H22)</f>
        <v>0</v>
      </c>
      <c r="J22" s="115"/>
      <c r="K22" s="115"/>
      <c r="N22" s="115"/>
      <c r="O22" s="115"/>
      <c r="R22" s="115"/>
      <c r="S22" s="115"/>
      <c r="V22" s="115"/>
      <c r="W22" s="115"/>
      <c r="Z22" s="115"/>
      <c r="AA22" s="115"/>
      <c r="AD22" s="115"/>
      <c r="AH22" s="128"/>
    </row>
    <row r="23" spans="1:34" ht="27" customHeight="1" x14ac:dyDescent="0.25">
      <c r="B23" s="138"/>
      <c r="C23" s="138"/>
      <c r="D23" s="138"/>
      <c r="E23" s="138"/>
      <c r="F23" s="138"/>
      <c r="G23" s="138"/>
      <c r="H23" s="138"/>
      <c r="I23" s="132"/>
      <c r="J23" s="115"/>
      <c r="K23" s="115"/>
      <c r="N23" s="115"/>
      <c r="O23" s="115"/>
      <c r="R23" s="115"/>
      <c r="S23" s="115"/>
      <c r="V23" s="115"/>
      <c r="W23" s="115"/>
      <c r="Z23" s="115"/>
      <c r="AA23" s="115"/>
      <c r="AD23" s="115"/>
      <c r="AH23" s="128"/>
    </row>
    <row r="24" spans="1:34" ht="45.75" customHeight="1" x14ac:dyDescent="0.25">
      <c r="B24" s="139" t="s">
        <v>94</v>
      </c>
      <c r="C24" s="139"/>
      <c r="D24" s="139"/>
      <c r="E24" s="139"/>
      <c r="F24" s="139"/>
      <c r="G24" s="139"/>
      <c r="H24" s="139"/>
      <c r="I24" s="139"/>
      <c r="J24" s="115"/>
      <c r="K24" s="115"/>
      <c r="N24" s="115"/>
      <c r="O24" s="115"/>
      <c r="R24" s="115"/>
      <c r="S24" s="115"/>
      <c r="V24" s="115"/>
      <c r="W24" s="115"/>
      <c r="Z24" s="115"/>
      <c r="AA24" s="115"/>
      <c r="AD24" s="115"/>
      <c r="AH24" s="128"/>
    </row>
    <row r="25" spans="1:34" ht="27" customHeight="1" x14ac:dyDescent="0.25">
      <c r="A25" s="128"/>
      <c r="B25" s="128"/>
      <c r="C25" s="128"/>
      <c r="F25" s="115"/>
      <c r="G25" s="115"/>
      <c r="J25" s="115"/>
      <c r="K25" s="115"/>
      <c r="N25" s="115"/>
      <c r="O25" s="115"/>
      <c r="R25" s="115"/>
      <c r="S25" s="115"/>
      <c r="V25" s="115"/>
      <c r="W25" s="115"/>
      <c r="Z25" s="115"/>
      <c r="AA25" s="115"/>
      <c r="AD25" s="115"/>
      <c r="AH25" s="128"/>
    </row>
    <row r="26" spans="1:34" ht="27" customHeight="1" x14ac:dyDescent="0.25">
      <c r="B26" s="128"/>
      <c r="C26" s="128"/>
      <c r="F26" s="115"/>
      <c r="G26" s="115"/>
      <c r="J26" s="115"/>
      <c r="K26" s="115"/>
      <c r="N26" s="115"/>
      <c r="O26" s="115"/>
      <c r="R26" s="115"/>
      <c r="S26" s="115"/>
      <c r="V26" s="115"/>
      <c r="W26" s="115"/>
      <c r="Z26" s="115"/>
      <c r="AA26" s="115"/>
      <c r="AD26" s="115"/>
      <c r="AH26" s="128"/>
    </row>
    <row r="27" spans="1:34" ht="27" customHeight="1" x14ac:dyDescent="0.25">
      <c r="A27" s="128"/>
      <c r="B27" s="128"/>
      <c r="C27" s="128"/>
      <c r="F27" s="115"/>
      <c r="G27" s="115"/>
      <c r="J27" s="115"/>
      <c r="K27" s="115"/>
      <c r="N27" s="115"/>
      <c r="O27" s="115"/>
      <c r="R27" s="115"/>
      <c r="S27" s="115"/>
      <c r="V27" s="115"/>
      <c r="W27" s="115"/>
      <c r="Z27" s="115"/>
      <c r="AA27" s="115"/>
      <c r="AD27" s="115"/>
      <c r="AH27" s="128"/>
    </row>
    <row r="28" spans="1:34" ht="27" customHeight="1" x14ac:dyDescent="0.25">
      <c r="B28" s="128"/>
      <c r="C28" s="128"/>
      <c r="F28" s="115"/>
      <c r="G28" s="115"/>
      <c r="J28" s="115"/>
      <c r="K28" s="115"/>
      <c r="N28" s="115"/>
      <c r="O28" s="115"/>
      <c r="R28" s="115"/>
      <c r="S28" s="115"/>
      <c r="V28" s="115"/>
      <c r="W28" s="115"/>
      <c r="Z28" s="115"/>
      <c r="AA28" s="115"/>
      <c r="AD28" s="115"/>
      <c r="AH28" s="128"/>
    </row>
    <row r="29" spans="1:34" ht="27" customHeight="1" x14ac:dyDescent="0.25">
      <c r="A29" s="128"/>
      <c r="B29" s="128"/>
      <c r="C29" s="128"/>
      <c r="F29" s="115"/>
      <c r="G29" s="115"/>
      <c r="J29" s="115"/>
      <c r="K29" s="115"/>
      <c r="N29" s="115"/>
      <c r="O29" s="115"/>
      <c r="R29" s="115"/>
      <c r="S29" s="115"/>
      <c r="V29" s="115"/>
      <c r="W29" s="115"/>
      <c r="Z29" s="115"/>
      <c r="AA29" s="115"/>
      <c r="AD29" s="115"/>
      <c r="AH29" s="128"/>
    </row>
    <row r="30" spans="1:34" ht="27" customHeight="1" x14ac:dyDescent="0.25">
      <c r="B30" s="128"/>
      <c r="C30" s="128"/>
      <c r="F30" s="115"/>
      <c r="G30" s="115"/>
      <c r="J30" s="115"/>
      <c r="K30" s="115"/>
      <c r="N30" s="115"/>
      <c r="O30" s="115"/>
      <c r="R30" s="115"/>
      <c r="S30" s="115"/>
      <c r="V30" s="115"/>
      <c r="W30" s="115"/>
      <c r="Z30" s="115"/>
      <c r="AA30" s="115"/>
      <c r="AD30" s="115"/>
      <c r="AH30" s="128"/>
    </row>
    <row r="31" spans="1:34" ht="27" customHeight="1" x14ac:dyDescent="0.25">
      <c r="A31" s="128"/>
      <c r="B31" s="128"/>
      <c r="C31" s="128"/>
      <c r="F31" s="115"/>
      <c r="G31" s="115"/>
      <c r="J31" s="115"/>
      <c r="K31" s="115"/>
      <c r="N31" s="115"/>
      <c r="O31" s="115"/>
      <c r="R31" s="115"/>
      <c r="S31" s="115"/>
      <c r="V31" s="115"/>
      <c r="W31" s="115"/>
      <c r="Z31" s="115"/>
      <c r="AA31" s="115"/>
      <c r="AD31" s="115"/>
      <c r="AH31" s="128"/>
    </row>
    <row r="32" spans="1:34" ht="27" customHeight="1" x14ac:dyDescent="0.25">
      <c r="A32" s="128"/>
      <c r="B32" s="128"/>
      <c r="C32" s="128"/>
      <c r="F32" s="115"/>
      <c r="G32" s="115"/>
      <c r="J32" s="115"/>
      <c r="K32" s="115"/>
      <c r="N32" s="115"/>
      <c r="O32" s="115"/>
      <c r="R32" s="115"/>
      <c r="S32" s="115"/>
      <c r="V32" s="115"/>
      <c r="W32" s="115"/>
      <c r="Z32" s="115"/>
      <c r="AA32" s="115"/>
      <c r="AD32" s="115"/>
      <c r="AH32" s="128"/>
    </row>
    <row r="33" spans="1:34" ht="27" customHeight="1" x14ac:dyDescent="0.25">
      <c r="A33" s="128"/>
      <c r="B33" s="128"/>
      <c r="C33" s="128"/>
      <c r="F33" s="115"/>
      <c r="G33" s="115"/>
      <c r="J33" s="115"/>
      <c r="K33" s="115"/>
      <c r="N33" s="115"/>
      <c r="O33" s="115"/>
      <c r="R33" s="115"/>
      <c r="S33" s="115"/>
      <c r="V33" s="115"/>
      <c r="W33" s="115"/>
      <c r="Z33" s="115"/>
      <c r="AA33" s="115"/>
      <c r="AD33" s="115"/>
      <c r="AH33" s="128"/>
    </row>
    <row r="34" spans="1:34" ht="27" customHeight="1" x14ac:dyDescent="0.25">
      <c r="A34" s="128"/>
      <c r="B34" s="128"/>
      <c r="C34" s="128"/>
      <c r="F34" s="115"/>
      <c r="G34" s="115"/>
      <c r="J34" s="115"/>
      <c r="K34" s="115"/>
      <c r="N34" s="115"/>
      <c r="O34" s="115"/>
      <c r="R34" s="115"/>
      <c r="S34" s="115"/>
      <c r="V34" s="115"/>
      <c r="W34" s="115"/>
      <c r="Z34" s="115"/>
      <c r="AA34" s="115"/>
      <c r="AD34" s="115"/>
      <c r="AH34" s="128"/>
    </row>
  </sheetData>
  <mergeCells count="15">
    <mergeCell ref="C3:D3"/>
    <mergeCell ref="C6:D6"/>
    <mergeCell ref="C7:D7"/>
    <mergeCell ref="E7:F7"/>
    <mergeCell ref="E6:F6"/>
    <mergeCell ref="C4:I4"/>
    <mergeCell ref="C5:I5"/>
    <mergeCell ref="A8:A9"/>
    <mergeCell ref="D8:H8"/>
    <mergeCell ref="I8:I9"/>
    <mergeCell ref="B23:H23"/>
    <mergeCell ref="B24:I24"/>
    <mergeCell ref="B22:C22"/>
    <mergeCell ref="C8:C9"/>
    <mergeCell ref="B8:B9"/>
  </mergeCells>
  <dataValidations count="1">
    <dataValidation allowBlank="1" showInputMessage="1" showErrorMessage="1" prompt="Заполняется автоматически из данных, указанных во вкладке «8. Ценовое предложение»" sqref="D7 D3"/>
  </dataValidations>
  <pageMargins left="0.25" right="0.25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3"/>
  <sheetViews>
    <sheetView topLeftCell="A23" zoomScale="90" zoomScaleNormal="90" workbookViewId="0">
      <selection activeCell="H54" sqref="H54"/>
    </sheetView>
  </sheetViews>
  <sheetFormatPr defaultColWidth="9.140625" defaultRowHeight="30.75" customHeight="1" x14ac:dyDescent="0.2"/>
  <cols>
    <col min="1" max="1" width="5.42578125" style="2" customWidth="1"/>
    <col min="2" max="2" width="36" style="2" customWidth="1"/>
    <col min="3" max="3" width="26.140625" style="2" customWidth="1"/>
    <col min="4" max="4" width="6.5703125" style="2" customWidth="1"/>
    <col min="5" max="6" width="15.28515625" style="2" customWidth="1"/>
    <col min="7" max="9" width="14.28515625" style="2" customWidth="1"/>
    <col min="10" max="12" width="9.140625" style="2"/>
    <col min="13" max="13" width="20.42578125" style="2" bestFit="1" customWidth="1"/>
    <col min="14" max="16384" width="9.140625" style="2"/>
  </cols>
  <sheetData>
    <row r="1" spans="1:11" ht="22.5" hidden="1" customHeight="1" x14ac:dyDescent="0.2">
      <c r="B1" s="151" t="s">
        <v>60</v>
      </c>
      <c r="C1" s="151"/>
      <c r="D1" s="151"/>
      <c r="E1" s="151"/>
      <c r="F1" s="151"/>
      <c r="G1" s="151"/>
      <c r="H1" s="151"/>
      <c r="I1" s="151"/>
    </row>
    <row r="2" spans="1:11" ht="22.5" hidden="1" customHeight="1" x14ac:dyDescent="0.2">
      <c r="B2" s="103" t="s">
        <v>59</v>
      </c>
      <c r="C2" s="111"/>
      <c r="D2" s="110"/>
      <c r="E2" s="110"/>
      <c r="F2" s="110"/>
      <c r="G2" s="110"/>
      <c r="H2" s="110"/>
      <c r="I2" s="110"/>
    </row>
    <row r="3" spans="1:11" ht="15.75" hidden="1" customHeight="1" x14ac:dyDescent="0.2">
      <c r="B3" s="103" t="s">
        <v>58</v>
      </c>
      <c r="C3" s="152"/>
      <c r="D3" s="152"/>
      <c r="E3" s="152"/>
      <c r="F3" s="152"/>
      <c r="G3" s="107"/>
      <c r="H3" s="107"/>
      <c r="I3" s="107"/>
    </row>
    <row r="4" spans="1:11" ht="15.75" hidden="1" x14ac:dyDescent="0.2">
      <c r="B4" s="153" t="s">
        <v>57</v>
      </c>
      <c r="C4" s="152"/>
      <c r="D4" s="152"/>
      <c r="E4" s="152"/>
      <c r="F4" s="152"/>
      <c r="G4" s="101"/>
      <c r="H4" s="101"/>
      <c r="I4" s="101"/>
      <c r="J4" s="101"/>
      <c r="K4" s="109"/>
    </row>
    <row r="5" spans="1:11" ht="15.75" hidden="1" x14ac:dyDescent="0.2">
      <c r="B5" s="153"/>
      <c r="C5" s="152"/>
      <c r="D5" s="152"/>
      <c r="E5" s="152"/>
      <c r="F5" s="152"/>
      <c r="G5" s="101"/>
      <c r="H5" s="101"/>
      <c r="I5" s="101"/>
      <c r="J5" s="101"/>
      <c r="K5" s="109"/>
    </row>
    <row r="6" spans="1:11" ht="15.75" hidden="1" x14ac:dyDescent="0.2">
      <c r="B6" s="153"/>
      <c r="C6" s="152"/>
      <c r="D6" s="152"/>
      <c r="E6" s="152"/>
      <c r="F6" s="152"/>
      <c r="G6" s="101"/>
      <c r="H6" s="101"/>
      <c r="I6" s="101"/>
      <c r="J6" s="101"/>
      <c r="K6" s="109"/>
    </row>
    <row r="7" spans="1:11" ht="15.75" hidden="1" x14ac:dyDescent="0.2">
      <c r="B7" s="153"/>
      <c r="C7" s="152"/>
      <c r="D7" s="152"/>
      <c r="E7" s="152"/>
      <c r="F7" s="152"/>
      <c r="G7" s="101"/>
      <c r="H7" s="101"/>
      <c r="I7" s="101"/>
      <c r="J7" s="101"/>
      <c r="K7" s="109"/>
    </row>
    <row r="8" spans="1:11" ht="33.75" hidden="1" customHeight="1" x14ac:dyDescent="0.2">
      <c r="B8" s="103" t="s">
        <v>56</v>
      </c>
      <c r="C8" s="152"/>
      <c r="D8" s="152"/>
      <c r="E8" s="152"/>
      <c r="F8" s="152"/>
      <c r="G8" s="107"/>
      <c r="H8" s="107"/>
      <c r="I8" s="107"/>
    </row>
    <row r="9" spans="1:11" ht="15.75" hidden="1" x14ac:dyDescent="0.2">
      <c r="A9" s="161" t="s">
        <v>55</v>
      </c>
      <c r="B9" s="161"/>
      <c r="C9" s="108"/>
      <c r="D9" s="108"/>
      <c r="E9" s="108"/>
      <c r="F9" s="108"/>
      <c r="G9" s="107"/>
      <c r="H9" s="107"/>
      <c r="I9" s="107"/>
    </row>
    <row r="10" spans="1:11" ht="15.75" hidden="1" customHeight="1" x14ac:dyDescent="0.25">
      <c r="B10" s="103" t="s">
        <v>53</v>
      </c>
      <c r="C10" s="106">
        <v>150000</v>
      </c>
      <c r="D10" s="155" t="s">
        <v>48</v>
      </c>
      <c r="E10" s="155"/>
      <c r="F10" s="155"/>
      <c r="G10" s="104"/>
      <c r="H10" s="104"/>
      <c r="I10" s="104"/>
    </row>
    <row r="11" spans="1:11" ht="15.75" hidden="1" x14ac:dyDescent="0.25">
      <c r="B11" s="103" t="s">
        <v>52</v>
      </c>
      <c r="C11" s="105"/>
      <c r="D11" s="155" t="s">
        <v>48</v>
      </c>
      <c r="E11" s="155"/>
      <c r="F11" s="155"/>
      <c r="G11" s="104"/>
      <c r="H11" s="104"/>
      <c r="I11" s="104"/>
    </row>
    <row r="12" spans="1:11" ht="15.75" hidden="1" x14ac:dyDescent="0.25">
      <c r="B12" s="103" t="s">
        <v>51</v>
      </c>
      <c r="C12" s="105"/>
      <c r="D12" s="155" t="s">
        <v>48</v>
      </c>
      <c r="E12" s="155"/>
      <c r="F12" s="155"/>
      <c r="G12" s="104"/>
      <c r="H12" s="104"/>
      <c r="I12" s="104"/>
    </row>
    <row r="13" spans="1:11" ht="15.75" hidden="1" x14ac:dyDescent="0.25">
      <c r="B13" s="103" t="s">
        <v>50</v>
      </c>
      <c r="C13" s="105"/>
      <c r="D13" s="155" t="s">
        <v>48</v>
      </c>
      <c r="E13" s="155"/>
      <c r="F13" s="155"/>
      <c r="G13" s="104"/>
      <c r="H13" s="104"/>
      <c r="I13" s="104"/>
    </row>
    <row r="14" spans="1:11" ht="15.75" hidden="1" x14ac:dyDescent="0.25">
      <c r="B14" s="103" t="s">
        <v>49</v>
      </c>
      <c r="C14" s="105"/>
      <c r="D14" s="155" t="s">
        <v>48</v>
      </c>
      <c r="E14" s="155"/>
      <c r="F14" s="155"/>
      <c r="G14" s="104"/>
      <c r="H14" s="104"/>
      <c r="I14" s="104"/>
    </row>
    <row r="15" spans="1:11" ht="35.25" hidden="1" customHeight="1" x14ac:dyDescent="0.2">
      <c r="B15" s="103" t="s">
        <v>47</v>
      </c>
      <c r="C15" s="154"/>
      <c r="D15" s="154"/>
      <c r="E15" s="154"/>
      <c r="F15" s="154"/>
      <c r="G15" s="101"/>
      <c r="H15" s="101"/>
      <c r="I15" s="101"/>
    </row>
    <row r="16" spans="1:11" ht="15.75" hidden="1" x14ac:dyDescent="0.2">
      <c r="A16" s="161" t="s">
        <v>54</v>
      </c>
      <c r="B16" s="161"/>
      <c r="C16" s="108"/>
      <c r="D16" s="108"/>
      <c r="E16" s="108"/>
      <c r="F16" s="108"/>
      <c r="G16" s="107"/>
      <c r="H16" s="107"/>
      <c r="I16" s="107"/>
    </row>
    <row r="17" spans="1:13" ht="15.75" hidden="1" customHeight="1" x14ac:dyDescent="0.25">
      <c r="B17" s="103" t="s">
        <v>53</v>
      </c>
      <c r="C17" s="106">
        <v>10000000</v>
      </c>
      <c r="D17" s="155" t="s">
        <v>48</v>
      </c>
      <c r="E17" s="155"/>
      <c r="F17" s="155"/>
      <c r="G17" s="104"/>
      <c r="H17" s="104"/>
      <c r="I17" s="104"/>
    </row>
    <row r="18" spans="1:13" ht="15.75" hidden="1" x14ac:dyDescent="0.25">
      <c r="B18" s="103" t="s">
        <v>52</v>
      </c>
      <c r="C18" s="105"/>
      <c r="D18" s="155" t="s">
        <v>48</v>
      </c>
      <c r="E18" s="155"/>
      <c r="F18" s="155"/>
      <c r="G18" s="104"/>
      <c r="H18" s="104"/>
      <c r="I18" s="104"/>
    </row>
    <row r="19" spans="1:13" ht="15.75" hidden="1" x14ac:dyDescent="0.25">
      <c r="B19" s="103" t="s">
        <v>51</v>
      </c>
      <c r="C19" s="105"/>
      <c r="D19" s="155" t="s">
        <v>48</v>
      </c>
      <c r="E19" s="155"/>
      <c r="F19" s="155"/>
      <c r="G19" s="104"/>
      <c r="H19" s="104"/>
      <c r="I19" s="104"/>
    </row>
    <row r="20" spans="1:13" ht="15.75" hidden="1" x14ac:dyDescent="0.25">
      <c r="B20" s="103" t="s">
        <v>50</v>
      </c>
      <c r="C20" s="105"/>
      <c r="D20" s="155" t="s">
        <v>48</v>
      </c>
      <c r="E20" s="155"/>
      <c r="F20" s="155"/>
      <c r="G20" s="104"/>
      <c r="H20" s="104"/>
      <c r="I20" s="104"/>
    </row>
    <row r="21" spans="1:13" ht="15.75" hidden="1" x14ac:dyDescent="0.25">
      <c r="B21" s="103" t="s">
        <v>49</v>
      </c>
      <c r="C21" s="105"/>
      <c r="D21" s="155" t="s">
        <v>48</v>
      </c>
      <c r="E21" s="155"/>
      <c r="F21" s="155"/>
      <c r="G21" s="104"/>
      <c r="H21" s="104"/>
      <c r="I21" s="104"/>
    </row>
    <row r="22" spans="1:13" ht="35.25" hidden="1" customHeight="1" x14ac:dyDescent="0.2">
      <c r="B22" s="103" t="s">
        <v>47</v>
      </c>
      <c r="C22" s="154"/>
      <c r="D22" s="154"/>
      <c r="E22" s="154"/>
      <c r="F22" s="154"/>
      <c r="G22" s="101"/>
      <c r="H22" s="101"/>
      <c r="I22" s="101"/>
    </row>
    <row r="23" spans="1:13" ht="19.5" thickBot="1" x14ac:dyDescent="0.25">
      <c r="A23" s="150" t="s">
        <v>46</v>
      </c>
      <c r="B23" s="150"/>
      <c r="C23" s="102"/>
      <c r="D23" s="102"/>
      <c r="E23" s="102"/>
      <c r="F23" s="102"/>
      <c r="G23" s="101"/>
      <c r="H23" s="101"/>
      <c r="I23" s="101"/>
    </row>
    <row r="24" spans="1:13" ht="30.75" customHeight="1" x14ac:dyDescent="0.2">
      <c r="A24" s="156" t="s">
        <v>45</v>
      </c>
      <c r="B24" s="157"/>
      <c r="C24" s="158"/>
      <c r="D24" s="159" t="s">
        <v>44</v>
      </c>
      <c r="E24" s="157"/>
      <c r="F24" s="160"/>
      <c r="G24" s="146" t="s">
        <v>43</v>
      </c>
      <c r="H24" s="147"/>
      <c r="I24" s="147"/>
      <c r="J24" s="148" t="s">
        <v>42</v>
      </c>
      <c r="K24" s="149"/>
      <c r="L24" s="149"/>
      <c r="M24" s="100" t="s">
        <v>41</v>
      </c>
    </row>
    <row r="25" spans="1:13" ht="55.5" customHeight="1" thickBot="1" x14ac:dyDescent="0.25">
      <c r="A25" s="99" t="s">
        <v>40</v>
      </c>
      <c r="B25" s="98" t="s">
        <v>39</v>
      </c>
      <c r="C25" s="98" t="s">
        <v>38</v>
      </c>
      <c r="D25" s="97" t="s">
        <v>3</v>
      </c>
      <c r="E25" s="97" t="s">
        <v>37</v>
      </c>
      <c r="F25" s="96" t="s">
        <v>36</v>
      </c>
      <c r="G25" s="95" t="s">
        <v>35</v>
      </c>
      <c r="H25" s="95" t="s">
        <v>34</v>
      </c>
      <c r="I25" s="95" t="s">
        <v>33</v>
      </c>
      <c r="J25" s="94" t="str">
        <f>G25</f>
        <v xml:space="preserve">Участник 1 </v>
      </c>
      <c r="K25" s="93" t="str">
        <f>H25</f>
        <v>Участник 2</v>
      </c>
      <c r="L25" s="93" t="str">
        <f>I25</f>
        <v>Участник 3</v>
      </c>
      <c r="M25" s="92" t="s">
        <v>32</v>
      </c>
    </row>
    <row r="26" spans="1:13" ht="30.75" customHeight="1" thickBot="1" x14ac:dyDescent="0.25">
      <c r="A26" s="91" t="s">
        <v>31</v>
      </c>
      <c r="B26" s="15" t="s">
        <v>30</v>
      </c>
      <c r="C26" s="15" t="s">
        <v>14</v>
      </c>
      <c r="D26" s="14">
        <v>100</v>
      </c>
      <c r="E26" s="90">
        <f>$C$10</f>
        <v>150000</v>
      </c>
      <c r="F26" s="89">
        <v>150000</v>
      </c>
      <c r="G26" s="88">
        <v>150000</v>
      </c>
      <c r="H26" s="88">
        <v>150000</v>
      </c>
      <c r="I26" s="88">
        <v>150000</v>
      </c>
      <c r="J26" s="87">
        <v>100</v>
      </c>
      <c r="K26" s="87">
        <v>100</v>
      </c>
      <c r="L26" s="87">
        <v>100</v>
      </c>
      <c r="M26" s="86">
        <f>1-MIN($G$26:$I$26)/$E$26</f>
        <v>0</v>
      </c>
    </row>
    <row r="27" spans="1:13" ht="30.75" customHeight="1" x14ac:dyDescent="0.2">
      <c r="A27" s="45">
        <v>2</v>
      </c>
      <c r="B27" s="44" t="s">
        <v>0</v>
      </c>
      <c r="C27" s="44"/>
      <c r="D27" s="1">
        <v>21.47</v>
      </c>
      <c r="E27" s="85">
        <v>887.3</v>
      </c>
      <c r="F27" s="84">
        <v>575.29999999999995</v>
      </c>
      <c r="G27" s="83">
        <v>719.23107142857145</v>
      </c>
      <c r="H27" s="82">
        <v>575.31267857142859</v>
      </c>
      <c r="I27" s="82">
        <v>887.28571428571433</v>
      </c>
      <c r="J27" s="81">
        <f t="shared" ref="J27:J38" si="0">$D27*(($E27-G27)/($E27-$F27))</f>
        <v>11.565512488553109</v>
      </c>
      <c r="K27" s="80">
        <f t="shared" ref="K27:K38" si="1">$D27*(($E27-H27)/($E27-$F27))</f>
        <v>21.469127535485342</v>
      </c>
      <c r="L27" s="80">
        <f t="shared" ref="L27:L38" si="2">$D27*(($E27-I27)/($E27-$F27))</f>
        <v>9.8305860805212577E-4</v>
      </c>
      <c r="M27" s="57">
        <f>1-MIN($G$27:$I$27)/$E$27</f>
        <v>0.35161424707378719</v>
      </c>
    </row>
    <row r="28" spans="1:13" ht="30.75" customHeight="1" x14ac:dyDescent="0.2">
      <c r="A28" s="25">
        <v>3</v>
      </c>
      <c r="B28" s="24" t="s">
        <v>29</v>
      </c>
      <c r="C28" s="24"/>
      <c r="D28" s="1">
        <v>9.9700000000000006</v>
      </c>
      <c r="E28" s="72">
        <v>887.3</v>
      </c>
      <c r="F28" s="74">
        <v>702.3</v>
      </c>
      <c r="G28" s="79">
        <v>873.50144957983218</v>
      </c>
      <c r="H28" s="77">
        <v>702.27285714285711</v>
      </c>
      <c r="I28" s="77">
        <v>887.28571428571433</v>
      </c>
      <c r="J28" s="71">
        <f t="shared" si="0"/>
        <v>0.74362998750850096</v>
      </c>
      <c r="K28" s="70">
        <f t="shared" si="1"/>
        <v>9.9714627799227795</v>
      </c>
      <c r="L28" s="70">
        <f t="shared" si="2"/>
        <v>7.6988416987909341E-4</v>
      </c>
      <c r="M28" s="57">
        <f>1-MIN($G$28:$I$28)/$E$28</f>
        <v>0.20852828001481216</v>
      </c>
    </row>
    <row r="29" spans="1:13" ht="30.75" customHeight="1" x14ac:dyDescent="0.2">
      <c r="A29" s="25">
        <v>4</v>
      </c>
      <c r="B29" s="24" t="s">
        <v>28</v>
      </c>
      <c r="C29" s="24"/>
      <c r="D29" s="1">
        <v>9.9700000000000006</v>
      </c>
      <c r="E29" s="72">
        <v>1024.3</v>
      </c>
      <c r="F29" s="74">
        <v>981.3</v>
      </c>
      <c r="G29" s="73">
        <v>873.50144957983218</v>
      </c>
      <c r="H29" s="72">
        <v>981.32142857142856</v>
      </c>
      <c r="I29" s="77">
        <v>1024.2857142857142</v>
      </c>
      <c r="J29" s="71">
        <f t="shared" si="0"/>
        <v>34.964222039280763</v>
      </c>
      <c r="K29" s="70">
        <f t="shared" si="1"/>
        <v>9.965031561461787</v>
      </c>
      <c r="L29" s="70">
        <f t="shared" si="2"/>
        <v>3.3122923588085056E-3</v>
      </c>
      <c r="M29" s="57">
        <f>1-MIN($G$29:$I$29)/$E$29</f>
        <v>0.14722107821943553</v>
      </c>
    </row>
    <row r="30" spans="1:13" ht="30.75" customHeight="1" x14ac:dyDescent="0.2">
      <c r="A30" s="25">
        <v>5</v>
      </c>
      <c r="B30" s="24" t="s">
        <v>27</v>
      </c>
      <c r="C30" s="24"/>
      <c r="D30" s="1">
        <v>5.75</v>
      </c>
      <c r="E30" s="72">
        <v>1048.2</v>
      </c>
      <c r="F30" s="78">
        <v>863</v>
      </c>
      <c r="G30" s="73">
        <v>1048.2015546218488</v>
      </c>
      <c r="H30" s="72">
        <v>862.96446428571414</v>
      </c>
      <c r="I30" s="77">
        <v>1024.2857142857142</v>
      </c>
      <c r="J30" s="71">
        <f t="shared" si="0"/>
        <v>-4.8267147032059153E-5</v>
      </c>
      <c r="K30" s="70">
        <f t="shared" si="1"/>
        <v>5.7511032956649233</v>
      </c>
      <c r="L30" s="70">
        <f t="shared" si="2"/>
        <v>0.74247917309472711</v>
      </c>
      <c r="M30" s="57">
        <f>1-MIN($G$30:$I$30)/$E$30</f>
        <v>0.17671774061656731</v>
      </c>
    </row>
    <row r="31" spans="1:13" ht="30.75" customHeight="1" x14ac:dyDescent="0.2">
      <c r="A31" s="25">
        <v>6</v>
      </c>
      <c r="B31" s="24" t="s">
        <v>26</v>
      </c>
      <c r="C31" s="24"/>
      <c r="D31" s="1">
        <v>5.75</v>
      </c>
      <c r="E31" s="72">
        <v>1242.2</v>
      </c>
      <c r="F31" s="76">
        <v>1024.3</v>
      </c>
      <c r="G31" s="73">
        <v>1242.1546638655466</v>
      </c>
      <c r="H31" s="72">
        <v>1053.3798214285714</v>
      </c>
      <c r="I31" s="72">
        <v>1024.2857142857142</v>
      </c>
      <c r="J31" s="75">
        <f t="shared" si="0"/>
        <v>1.1963413176109175E-3</v>
      </c>
      <c r="K31" s="70">
        <f t="shared" si="1"/>
        <v>4.9826343588146589</v>
      </c>
      <c r="L31" s="70">
        <f t="shared" si="2"/>
        <v>5.7503769750213074</v>
      </c>
      <c r="M31" s="57">
        <f>1-MIN($G$31:$I$31)/$E$31</f>
        <v>0.17542608735653342</v>
      </c>
    </row>
    <row r="32" spans="1:13" ht="30.75" customHeight="1" x14ac:dyDescent="0.2">
      <c r="A32" s="25">
        <v>7</v>
      </c>
      <c r="B32" s="24" t="s">
        <v>25</v>
      </c>
      <c r="C32" s="24"/>
      <c r="D32" s="1">
        <v>5.75</v>
      </c>
      <c r="E32" s="72">
        <v>1649.3</v>
      </c>
      <c r="F32" s="74">
        <v>1024.3</v>
      </c>
      <c r="G32" s="73">
        <v>1490.5855966386557</v>
      </c>
      <c r="H32" s="72">
        <v>1649.3212500000004</v>
      </c>
      <c r="I32" s="72">
        <v>1024.2857142857142</v>
      </c>
      <c r="J32" s="71">
        <f t="shared" si="0"/>
        <v>1.4601725109243668</v>
      </c>
      <c r="K32" s="70">
        <f t="shared" si="1"/>
        <v>-1.9550000000426735E-4</v>
      </c>
      <c r="L32" s="70">
        <f t="shared" si="2"/>
        <v>5.7501314285714287</v>
      </c>
      <c r="M32" s="57">
        <f>1-MIN($G$32:$I$32)/$E$32</f>
        <v>0.37895730656295745</v>
      </c>
    </row>
    <row r="33" spans="1:13" ht="30.75" customHeight="1" x14ac:dyDescent="0.2">
      <c r="A33" s="69">
        <v>8</v>
      </c>
      <c r="B33" s="68" t="s">
        <v>24</v>
      </c>
      <c r="C33" s="68"/>
      <c r="D33" s="1">
        <v>5.75</v>
      </c>
      <c r="E33" s="65">
        <v>1055.7</v>
      </c>
      <c r="F33" s="67">
        <v>361.5</v>
      </c>
      <c r="G33" s="66">
        <v>361.50644957983195</v>
      </c>
      <c r="H33" s="65">
        <v>450.88982142857145</v>
      </c>
      <c r="I33" s="65">
        <v>1055.7142857142858</v>
      </c>
      <c r="J33" s="64">
        <f t="shared" si="0"/>
        <v>5.7499465786746846</v>
      </c>
      <c r="K33" s="63">
        <f t="shared" si="1"/>
        <v>5.0095916548339305</v>
      </c>
      <c r="L33" s="63">
        <f t="shared" si="2"/>
        <v>-1.1832736551853816E-4</v>
      </c>
      <c r="M33" s="57">
        <f>1-MIN($G$33:$I$33)/$E$33</f>
        <v>0.65756706490496164</v>
      </c>
    </row>
    <row r="34" spans="1:13" ht="30.75" customHeight="1" x14ac:dyDescent="0.2">
      <c r="A34" s="69">
        <v>9</v>
      </c>
      <c r="B34" s="68" t="s">
        <v>23</v>
      </c>
      <c r="C34" s="68"/>
      <c r="D34" s="1">
        <v>5.75</v>
      </c>
      <c r="E34" s="65">
        <v>1055.7</v>
      </c>
      <c r="F34" s="67">
        <v>361.5</v>
      </c>
      <c r="G34" s="66">
        <v>361.50644957983195</v>
      </c>
      <c r="H34" s="65">
        <v>450.88982142857145</v>
      </c>
      <c r="I34" s="65">
        <v>1055.7142857142858</v>
      </c>
      <c r="J34" s="64">
        <f t="shared" si="0"/>
        <v>5.7499465786746846</v>
      </c>
      <c r="K34" s="63">
        <f t="shared" si="1"/>
        <v>5.0095916548339305</v>
      </c>
      <c r="L34" s="63">
        <f t="shared" si="2"/>
        <v>-1.1832736551853816E-4</v>
      </c>
      <c r="M34" s="57">
        <f>1-MIN($G$34:$I$34)/$E$34</f>
        <v>0.65756706490496164</v>
      </c>
    </row>
    <row r="35" spans="1:13" ht="30.75" customHeight="1" x14ac:dyDescent="0.2">
      <c r="A35" s="69">
        <v>10</v>
      </c>
      <c r="B35" s="68" t="s">
        <v>22</v>
      </c>
      <c r="C35" s="68"/>
      <c r="D35" s="1">
        <v>5.75</v>
      </c>
      <c r="E35" s="65">
        <v>1055.7</v>
      </c>
      <c r="F35" s="67">
        <v>450.9</v>
      </c>
      <c r="G35" s="66">
        <v>811.28882352941162</v>
      </c>
      <c r="H35" s="65">
        <v>450.88982142857145</v>
      </c>
      <c r="I35" s="65">
        <v>1055.7142857142858</v>
      </c>
      <c r="J35" s="64">
        <f t="shared" si="0"/>
        <v>2.3236843001089338</v>
      </c>
      <c r="K35" s="63">
        <f t="shared" si="1"/>
        <v>5.7500967704790256</v>
      </c>
      <c r="L35" s="63">
        <f t="shared" si="2"/>
        <v>-1.358182161755443E-4</v>
      </c>
      <c r="M35" s="57">
        <f>1-MIN($G$35:$I$35)/$E$35</f>
        <v>0.57289966711322204</v>
      </c>
    </row>
    <row r="36" spans="1:13" ht="30.75" customHeight="1" x14ac:dyDescent="0.2">
      <c r="A36" s="45">
        <v>11</v>
      </c>
      <c r="B36" s="68" t="s">
        <v>21</v>
      </c>
      <c r="C36" s="68"/>
      <c r="D36" s="1">
        <v>5.75</v>
      </c>
      <c r="E36" s="65">
        <v>1055.7</v>
      </c>
      <c r="F36" s="67">
        <v>450.9</v>
      </c>
      <c r="G36" s="66">
        <v>811.28882352941162</v>
      </c>
      <c r="H36" s="65">
        <v>450.88982142857145</v>
      </c>
      <c r="I36" s="65">
        <v>1055.7142857142858</v>
      </c>
      <c r="J36" s="64">
        <f t="shared" si="0"/>
        <v>2.3236843001089338</v>
      </c>
      <c r="K36" s="63">
        <f t="shared" si="1"/>
        <v>5.7500967704790256</v>
      </c>
      <c r="L36" s="63">
        <f t="shared" si="2"/>
        <v>-1.358182161755443E-4</v>
      </c>
      <c r="M36" s="57">
        <f>1-MIN($G$36:$I$36)/$E$36</f>
        <v>0.57289966711322204</v>
      </c>
    </row>
    <row r="37" spans="1:13" ht="30.75" customHeight="1" x14ac:dyDescent="0.2">
      <c r="A37" s="25">
        <v>12</v>
      </c>
      <c r="B37" s="68" t="s">
        <v>20</v>
      </c>
      <c r="C37" s="68"/>
      <c r="D37" s="1">
        <v>5.75</v>
      </c>
      <c r="E37" s="65">
        <v>1055.7</v>
      </c>
      <c r="F37" s="67">
        <v>450.9</v>
      </c>
      <c r="G37" s="66">
        <v>811.28882352941162</v>
      </c>
      <c r="H37" s="65">
        <v>450.88982142857145</v>
      </c>
      <c r="I37" s="65">
        <v>1055.7142857142858</v>
      </c>
      <c r="J37" s="64">
        <f t="shared" si="0"/>
        <v>2.3236843001089338</v>
      </c>
      <c r="K37" s="63">
        <f t="shared" si="1"/>
        <v>5.7500967704790256</v>
      </c>
      <c r="L37" s="63">
        <f t="shared" si="2"/>
        <v>-1.358182161755443E-4</v>
      </c>
      <c r="M37" s="57">
        <f>1-MIN($G$37:$I$37)/$E$37</f>
        <v>0.57289966711322204</v>
      </c>
    </row>
    <row r="38" spans="1:13" ht="30.75" customHeight="1" x14ac:dyDescent="0.2">
      <c r="A38" s="25">
        <v>13</v>
      </c>
      <c r="B38" s="68" t="s">
        <v>19</v>
      </c>
      <c r="C38" s="68"/>
      <c r="D38" s="1">
        <v>5.54</v>
      </c>
      <c r="E38" s="65">
        <v>1055.7</v>
      </c>
      <c r="F38" s="67">
        <v>450.9</v>
      </c>
      <c r="G38" s="66">
        <v>811.28882352941162</v>
      </c>
      <c r="H38" s="65">
        <v>450.88982142857145</v>
      </c>
      <c r="I38" s="65">
        <v>1055.7142857142858</v>
      </c>
      <c r="J38" s="64">
        <f t="shared" si="0"/>
        <v>2.2388193082788685</v>
      </c>
      <c r="K38" s="63">
        <f t="shared" si="1"/>
        <v>5.5400932362528348</v>
      </c>
      <c r="L38" s="63">
        <f t="shared" si="2"/>
        <v>-1.3085789871522009E-4</v>
      </c>
      <c r="M38" s="57">
        <f>1-MIN($G$38:$I$38)/$E$38</f>
        <v>0.57289966711322204</v>
      </c>
    </row>
    <row r="39" spans="1:13" ht="30.75" customHeight="1" x14ac:dyDescent="0.2">
      <c r="A39" s="25">
        <v>14</v>
      </c>
      <c r="B39" s="68" t="s">
        <v>18</v>
      </c>
      <c r="C39" s="68"/>
      <c r="D39" s="1">
        <v>5.24</v>
      </c>
      <c r="E39" s="65">
        <v>884.3</v>
      </c>
      <c r="F39" s="67">
        <v>450.9</v>
      </c>
      <c r="G39" s="66">
        <v>811.28882352941162</v>
      </c>
      <c r="H39" s="65">
        <v>450.88982142857145</v>
      </c>
      <c r="I39" s="65">
        <v>884.28571428571433</v>
      </c>
      <c r="J39" s="64">
        <f>$D39*(($E39-G39)/($E39-$F39))</f>
        <v>0.88273780504356936</v>
      </c>
      <c r="K39" s="63">
        <f>$D39*(($E39-H39)/($E39-$F39))</f>
        <v>5.240123063484738</v>
      </c>
      <c r="L39" s="63">
        <v>0</v>
      </c>
      <c r="M39" s="57">
        <f>1-MIN($G$39:$I$39)/$E$39</f>
        <v>0.49011667824429328</v>
      </c>
    </row>
    <row r="40" spans="1:13" ht="30.75" customHeight="1" thickBot="1" x14ac:dyDescent="0.25">
      <c r="A40" s="25">
        <v>15</v>
      </c>
      <c r="B40" s="15" t="s">
        <v>17</v>
      </c>
      <c r="C40" s="15"/>
      <c r="D40" s="1">
        <v>1.74</v>
      </c>
      <c r="E40" s="60">
        <v>884.3</v>
      </c>
      <c r="F40" s="62">
        <v>450.9</v>
      </c>
      <c r="G40" s="61">
        <v>811.28882352941162</v>
      </c>
      <c r="H40" s="60">
        <v>450.88982142857145</v>
      </c>
      <c r="I40" s="60">
        <v>884.28571428571433</v>
      </c>
      <c r="J40" s="59">
        <f>$D40*(($E40-G40)/($E40-$F40))</f>
        <v>0.29312285892668138</v>
      </c>
      <c r="K40" s="58">
        <f>$D40*(($E40-H40)/($E40-$F40))</f>
        <v>1.7400408645922603</v>
      </c>
      <c r="L40" s="58">
        <v>0</v>
      </c>
      <c r="M40" s="57">
        <f>1-MIN($G$40:$I$40)/$E$40</f>
        <v>0.49011667824429328</v>
      </c>
    </row>
    <row r="41" spans="1:13" ht="17.25" customHeight="1" x14ac:dyDescent="0.2">
      <c r="A41" s="56"/>
      <c r="B41" s="5"/>
      <c r="C41" s="5"/>
      <c r="D41" s="5"/>
      <c r="E41" s="5"/>
      <c r="F41" s="5"/>
      <c r="G41" s="5"/>
      <c r="H41" s="5"/>
      <c r="I41" s="5"/>
      <c r="J41" s="7">
        <f>SUM(J27:J40)</f>
        <v>70.620311130362609</v>
      </c>
      <c r="K41" s="6">
        <f>SUM(K27:K40)</f>
        <v>91.928894816784236</v>
      </c>
      <c r="L41" s="6">
        <f>SUM(L27:L40)</f>
        <v>12.247277844545922</v>
      </c>
    </row>
    <row r="42" spans="1:13" ht="17.25" customHeight="1" thickBot="1" x14ac:dyDescent="0.25">
      <c r="A42" s="56"/>
      <c r="B42" s="5"/>
      <c r="C42" s="5"/>
      <c r="D42" s="5"/>
      <c r="E42" s="5"/>
      <c r="F42" s="5"/>
      <c r="G42" s="5"/>
      <c r="H42" s="5"/>
      <c r="I42" s="5"/>
      <c r="J42" s="4">
        <f>_xlfn.RANK.AVG(J41,$J41:$L41)</f>
        <v>2</v>
      </c>
      <c r="K42" s="3">
        <f>_xlfn.RANK.AVG(K41,$J41:$L41)</f>
        <v>1</v>
      </c>
      <c r="L42" s="3">
        <f>_xlfn.RANK.AVG(L41,$J41:$L41)</f>
        <v>3</v>
      </c>
    </row>
    <row r="43" spans="1:13" ht="30.75" hidden="1" customHeight="1" thickBot="1" x14ac:dyDescent="0.25">
      <c r="A43" s="55" t="s">
        <v>16</v>
      </c>
      <c r="B43" s="54" t="s">
        <v>15</v>
      </c>
      <c r="C43" s="54" t="s">
        <v>14</v>
      </c>
      <c r="D43" s="53">
        <f>D26</f>
        <v>100</v>
      </c>
      <c r="E43" s="52">
        <f>E26</f>
        <v>150000</v>
      </c>
      <c r="F43" s="51">
        <f>MIN(G43:I43)</f>
        <v>1431000</v>
      </c>
      <c r="G43" s="50">
        <v>1431000</v>
      </c>
      <c r="H43" s="49">
        <v>2000000</v>
      </c>
      <c r="I43" s="49">
        <v>10000000</v>
      </c>
      <c r="J43" s="48">
        <f t="shared" ref="J43:L47" si="3">$D43*(($E43-G43)/($E43-$F43))</f>
        <v>100</v>
      </c>
      <c r="K43" s="47">
        <f t="shared" si="3"/>
        <v>144.4184231069477</v>
      </c>
      <c r="L43" s="47">
        <f t="shared" si="3"/>
        <v>768.93052302888373</v>
      </c>
      <c r="M43" s="46">
        <f>1-MIN($G$43:$I$43)/$E$26</f>
        <v>-8.5399999999999991</v>
      </c>
    </row>
    <row r="44" spans="1:13" ht="30.75" hidden="1" customHeight="1" x14ac:dyDescent="0.2">
      <c r="A44" s="45">
        <v>2</v>
      </c>
      <c r="B44" s="44" t="s">
        <v>13</v>
      </c>
      <c r="C44" s="44" t="s">
        <v>4</v>
      </c>
      <c r="D44" s="43">
        <v>0</v>
      </c>
      <c r="E44" s="42">
        <v>0</v>
      </c>
      <c r="F44" s="41">
        <v>1</v>
      </c>
      <c r="G44" s="40">
        <f>'[1]Оцен. фин. сост.'!F6</f>
        <v>1</v>
      </c>
      <c r="H44" s="39">
        <f>'[1]Оцен. фин. сост.'!G6</f>
        <v>0.5</v>
      </c>
      <c r="I44" s="39">
        <f>'[1]Оцен. фин. сост.'!H6</f>
        <v>0.5</v>
      </c>
      <c r="J44" s="18">
        <f t="shared" si="3"/>
        <v>0</v>
      </c>
      <c r="K44" s="17">
        <f t="shared" si="3"/>
        <v>0</v>
      </c>
      <c r="L44" s="17">
        <f t="shared" si="3"/>
        <v>0</v>
      </c>
    </row>
    <row r="45" spans="1:13" ht="30.75" hidden="1" customHeight="1" x14ac:dyDescent="0.2">
      <c r="A45" s="25">
        <v>3</v>
      </c>
      <c r="B45" s="24" t="s">
        <v>12</v>
      </c>
      <c r="C45" s="24" t="s">
        <v>4</v>
      </c>
      <c r="D45" s="23">
        <v>0</v>
      </c>
      <c r="E45" s="38">
        <v>0</v>
      </c>
      <c r="F45" s="38">
        <v>1</v>
      </c>
      <c r="G45" s="37">
        <v>0</v>
      </c>
      <c r="H45" s="36">
        <v>1</v>
      </c>
      <c r="I45" s="36">
        <v>0</v>
      </c>
      <c r="J45" s="18">
        <f t="shared" si="3"/>
        <v>0</v>
      </c>
      <c r="K45" s="17">
        <f t="shared" si="3"/>
        <v>0</v>
      </c>
      <c r="L45" s="17">
        <f t="shared" si="3"/>
        <v>0</v>
      </c>
    </row>
    <row r="46" spans="1:13" ht="30.75" hidden="1" customHeight="1" x14ac:dyDescent="0.2">
      <c r="A46" s="25">
        <v>4</v>
      </c>
      <c r="B46" s="24" t="s">
        <v>11</v>
      </c>
      <c r="C46" s="24" t="s">
        <v>4</v>
      </c>
      <c r="D46" s="23">
        <v>0</v>
      </c>
      <c r="E46" s="22">
        <v>0</v>
      </c>
      <c r="F46" s="21">
        <v>1</v>
      </c>
      <c r="G46" s="20">
        <v>1</v>
      </c>
      <c r="H46" s="19">
        <v>1</v>
      </c>
      <c r="I46" s="19">
        <v>1</v>
      </c>
      <c r="J46" s="18">
        <f t="shared" si="3"/>
        <v>0</v>
      </c>
      <c r="K46" s="17">
        <f t="shared" si="3"/>
        <v>0</v>
      </c>
      <c r="L46" s="17">
        <f t="shared" si="3"/>
        <v>0</v>
      </c>
    </row>
    <row r="47" spans="1:13" ht="30.75" hidden="1" customHeight="1" x14ac:dyDescent="0.2">
      <c r="A47" s="25">
        <v>5</v>
      </c>
      <c r="B47" s="24" t="s">
        <v>10</v>
      </c>
      <c r="C47" s="24" t="s">
        <v>9</v>
      </c>
      <c r="D47" s="23">
        <v>12</v>
      </c>
      <c r="E47" s="35">
        <v>0</v>
      </c>
      <c r="F47" s="34">
        <v>5</v>
      </c>
      <c r="G47" s="33">
        <v>1</v>
      </c>
      <c r="H47" s="32">
        <v>1</v>
      </c>
      <c r="I47" s="32">
        <v>1</v>
      </c>
      <c r="J47" s="18">
        <f t="shared" si="3"/>
        <v>2.4000000000000004</v>
      </c>
      <c r="K47" s="17">
        <f t="shared" si="3"/>
        <v>2.4000000000000004</v>
      </c>
      <c r="L47" s="17">
        <f t="shared" si="3"/>
        <v>2.4000000000000004</v>
      </c>
    </row>
    <row r="48" spans="1:13" ht="30.75" hidden="1" customHeight="1" x14ac:dyDescent="0.2">
      <c r="A48" s="25">
        <v>6</v>
      </c>
      <c r="B48" s="24" t="s">
        <v>8</v>
      </c>
      <c r="C48" s="24" t="s">
        <v>7</v>
      </c>
      <c r="D48" s="23">
        <v>4</v>
      </c>
      <c r="E48" s="31">
        <v>0</v>
      </c>
      <c r="F48" s="30">
        <f>E43*F47</f>
        <v>750000</v>
      </c>
      <c r="G48" s="29">
        <v>10000000</v>
      </c>
      <c r="H48" s="28">
        <v>10000000</v>
      </c>
      <c r="I48" s="28">
        <v>10000000</v>
      </c>
      <c r="J48" s="27">
        <f>IF(G48&gt;$F48, $D48, $D48*(($E48-G48)/($E48-$F48)))</f>
        <v>4</v>
      </c>
      <c r="K48" s="26">
        <f>IF(H48&gt;$F48, $D48, $D48*(($E48-H48)/($E48-$F48)))</f>
        <v>4</v>
      </c>
      <c r="L48" s="26">
        <f>IF(I48&gt;$F48, $D48, $D48*(($E48-I48)/($E48-$F48)))</f>
        <v>4</v>
      </c>
    </row>
    <row r="49" spans="1:12" ht="30.75" hidden="1" customHeight="1" x14ac:dyDescent="0.2">
      <c r="A49" s="25">
        <v>7</v>
      </c>
      <c r="B49" s="24" t="s">
        <v>6</v>
      </c>
      <c r="C49" s="24" t="s">
        <v>4</v>
      </c>
      <c r="D49" s="23">
        <v>2</v>
      </c>
      <c r="E49" s="22">
        <v>0</v>
      </c>
      <c r="F49" s="21">
        <v>1</v>
      </c>
      <c r="G49" s="20">
        <v>1</v>
      </c>
      <c r="H49" s="19">
        <v>1</v>
      </c>
      <c r="I49" s="19">
        <v>1</v>
      </c>
      <c r="J49" s="18">
        <f t="shared" ref="J49:L50" si="4">$D49*(($E49-G49)/($E49-$F49))</f>
        <v>2</v>
      </c>
      <c r="K49" s="17">
        <f t="shared" si="4"/>
        <v>2</v>
      </c>
      <c r="L49" s="17">
        <f t="shared" si="4"/>
        <v>2</v>
      </c>
    </row>
    <row r="50" spans="1:12" ht="30.75" hidden="1" customHeight="1" thickBot="1" x14ac:dyDescent="0.25">
      <c r="A50" s="16">
        <v>8</v>
      </c>
      <c r="B50" s="15" t="s">
        <v>5</v>
      </c>
      <c r="C50" s="15" t="s">
        <v>4</v>
      </c>
      <c r="D50" s="14">
        <v>2</v>
      </c>
      <c r="E50" s="13">
        <v>0</v>
      </c>
      <c r="F50" s="12">
        <v>1</v>
      </c>
      <c r="G50" s="11">
        <v>0</v>
      </c>
      <c r="H50" s="10">
        <v>0</v>
      </c>
      <c r="I50" s="10">
        <v>0</v>
      </c>
      <c r="J50" s="9">
        <f t="shared" si="4"/>
        <v>0</v>
      </c>
      <c r="K50" s="8">
        <f t="shared" si="4"/>
        <v>0</v>
      </c>
      <c r="L50" s="8">
        <f t="shared" si="4"/>
        <v>0</v>
      </c>
    </row>
    <row r="51" spans="1:12" ht="17.25" hidden="1" customHeight="1" x14ac:dyDescent="0.2">
      <c r="A51" s="5"/>
      <c r="B51" s="5"/>
      <c r="C51" s="5"/>
      <c r="D51" s="5"/>
      <c r="E51" s="5"/>
      <c r="F51" s="5"/>
      <c r="G51" s="5"/>
      <c r="H51" s="5"/>
      <c r="I51" s="5"/>
      <c r="J51" s="7">
        <f>SUM(J43:J50)</f>
        <v>108.4</v>
      </c>
      <c r="K51" s="6">
        <f>SUM(K43:K50)</f>
        <v>152.81842310694771</v>
      </c>
      <c r="L51" s="6">
        <f>SUM(L43:L50)</f>
        <v>777.3305230288837</v>
      </c>
    </row>
    <row r="52" spans="1:12" ht="17.25" hidden="1" customHeight="1" thickBot="1" x14ac:dyDescent="0.25">
      <c r="A52" s="5"/>
      <c r="B52" s="5"/>
      <c r="C52" s="5"/>
      <c r="D52" s="5"/>
      <c r="E52" s="5"/>
      <c r="F52" s="5"/>
      <c r="G52" s="5"/>
      <c r="H52" s="5"/>
      <c r="I52" s="5"/>
      <c r="J52" s="4">
        <f>_xlfn.RANK.AVG(J51,$J51:$L51)</f>
        <v>3</v>
      </c>
      <c r="K52" s="3">
        <f>_xlfn.RANK.AVG(K51,$J51:$L51)</f>
        <v>2</v>
      </c>
      <c r="L52" s="3">
        <f>_xlfn.RANK.AVG(L51,$J51:$L51)</f>
        <v>1</v>
      </c>
    </row>
    <row r="53" spans="1:12" ht="30.75" hidden="1" customHeight="1" x14ac:dyDescent="0.2"/>
  </sheetData>
  <mergeCells count="24">
    <mergeCell ref="D21:F21"/>
    <mergeCell ref="A24:C24"/>
    <mergeCell ref="D24:F24"/>
    <mergeCell ref="A9:B9"/>
    <mergeCell ref="A16:B16"/>
    <mergeCell ref="D17:F17"/>
    <mergeCell ref="D13:F13"/>
    <mergeCell ref="D14:F14"/>
    <mergeCell ref="G24:I24"/>
    <mergeCell ref="J24:L24"/>
    <mergeCell ref="A23:B23"/>
    <mergeCell ref="B1:I1"/>
    <mergeCell ref="C3:F3"/>
    <mergeCell ref="C4:F7"/>
    <mergeCell ref="C8:F8"/>
    <mergeCell ref="B4:B7"/>
    <mergeCell ref="C22:F22"/>
    <mergeCell ref="D20:F20"/>
    <mergeCell ref="D18:F18"/>
    <mergeCell ref="D19:F19"/>
    <mergeCell ref="C15:F15"/>
    <mergeCell ref="D10:F10"/>
    <mergeCell ref="D11:F11"/>
    <mergeCell ref="D12:F12"/>
  </mergeCells>
  <dataValidations count="1">
    <dataValidation allowBlank="1" showInputMessage="1" showErrorMessage="1" prompt="ЖЕЛТОЕ ЗАПОЛНЯЕМ_x000a_" sqref="D26 D44:D50 F47 C8:C23 C2:C4 G43:I50 G25:I26"/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9" sqref="B39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ЦП ПиР</vt:lpstr>
      <vt:lpstr>Ранж. по цене (min)</vt:lpstr>
      <vt:lpstr>Лист1</vt:lpstr>
      <vt:lpstr>'ЦП ПиР'!Область_печати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2021-08-03T07:28:01Z</dcterms:modified>
</cp:coreProperties>
</file>