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1 год субподряд\НИТЭЦ\251-1-НИТЭЦ-2021-ГЗШ7 проект\"/>
    </mc:Choice>
  </mc:AlternateContent>
  <bookViews>
    <workbookView xWindow="-90" yWindow="330" windowWidth="15180" windowHeight="8595"/>
  </bookViews>
  <sheets>
    <sheet name="7-ТИ-КЦ-21" sheetId="1" r:id="rId1"/>
  </sheets>
  <definedNames>
    <definedName name="_xlnm._FilterDatabase" localSheetId="0" hidden="1">'7-ТИ-КЦ-21'!$M$1:$M$92</definedName>
    <definedName name="_xlnm.Print_Titles" localSheetId="0">'7-ТИ-КЦ-21'!$15:$15</definedName>
    <definedName name="_xlnm.Print_Area" localSheetId="0">'7-ТИ-КЦ-21'!$A$1:$P$54</definedName>
  </definedNames>
  <calcPr calcId="162913" fullPrecision="0"/>
</workbook>
</file>

<file path=xl/calcChain.xml><?xml version="1.0" encoding="utf-8"?>
<calcChain xmlns="http://schemas.openxmlformats.org/spreadsheetml/2006/main">
  <c r="L20" i="1" l="1"/>
  <c r="O36" i="1"/>
  <c r="O35" i="1"/>
  <c r="O34" i="1"/>
  <c r="L24" i="1" l="1"/>
  <c r="J22" i="1" l="1"/>
  <c r="J19" i="1"/>
  <c r="O19" i="1" l="1"/>
  <c r="O20" i="1"/>
  <c r="J21" i="1"/>
  <c r="O22" i="1"/>
  <c r="H25" i="1" l="1"/>
  <c r="H38" i="1" l="1"/>
  <c r="J44" i="1" l="1"/>
  <c r="J43" i="1" s="1"/>
  <c r="E39" i="1"/>
  <c r="I39" i="1" s="1"/>
  <c r="E46" i="1"/>
  <c r="I46" i="1" s="1"/>
  <c r="I18" i="1" l="1"/>
  <c r="L45" i="1" l="1"/>
  <c r="J18" i="1"/>
  <c r="J41" i="1" l="1"/>
  <c r="L47" i="1"/>
  <c r="O47" i="1" s="1"/>
  <c r="L46" i="1"/>
  <c r="O46" i="1" s="1"/>
  <c r="L42" i="1"/>
  <c r="O41" i="1" l="1"/>
  <c r="J40" i="1"/>
  <c r="O42" i="1"/>
  <c r="O44" i="1" l="1"/>
  <c r="O45" i="1"/>
  <c r="I24" i="1" l="1"/>
  <c r="L23" i="1"/>
  <c r="O23" i="1" s="1"/>
  <c r="I26" i="1" l="1"/>
  <c r="J26" i="1" l="1"/>
  <c r="O26" i="1" s="1"/>
  <c r="I25" i="1"/>
  <c r="O28" i="1" l="1"/>
  <c r="J25" i="1"/>
  <c r="O24" i="1" s="1"/>
  <c r="O31" i="1"/>
</calcChain>
</file>

<file path=xl/sharedStrings.xml><?xml version="1.0" encoding="utf-8"?>
<sst xmlns="http://schemas.openxmlformats.org/spreadsheetml/2006/main" count="171" uniqueCount="119">
  <si>
    <t>№ п.п.</t>
  </si>
  <si>
    <t>Наименование работ</t>
  </si>
  <si>
    <t>Темп-ра теплоносителя, град.с</t>
  </si>
  <si>
    <t>Диаметр, мм</t>
  </si>
  <si>
    <t>Длина, м</t>
  </si>
  <si>
    <t>Конструкция теплоизоляции</t>
  </si>
  <si>
    <t>Покрытие</t>
  </si>
  <si>
    <t>Толщина теплоизоляции, мм</t>
  </si>
  <si>
    <t>Объём</t>
  </si>
  <si>
    <t>Необходимые материалы</t>
  </si>
  <si>
    <t>Наименование</t>
  </si>
  <si>
    <t>Кол-во на ед.</t>
  </si>
  <si>
    <t>Кол-во</t>
  </si>
  <si>
    <t>Материалы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</si>
  <si>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</si>
  <si>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</si>
  <si>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</si>
  <si>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</si>
  <si>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</si>
  <si>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</si>
  <si>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</si>
  <si>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</si>
  <si>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</si>
  <si>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</si>
  <si>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</si>
  <si>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</si>
  <si>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</si>
  <si>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</si>
  <si>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плоскость</t>
  </si>
  <si>
    <t>м3</t>
  </si>
  <si>
    <t>м2</t>
  </si>
  <si>
    <t>Леса</t>
  </si>
  <si>
    <t>т</t>
  </si>
  <si>
    <t>шамотобетон</t>
  </si>
  <si>
    <t>Снятие металлических обечаек с прямых участков трубопроводов</t>
  </si>
  <si>
    <t>Изготовление и установка металлических обечаек на прямые участки трубопроводов</t>
  </si>
  <si>
    <t>МКРР-130</t>
  </si>
  <si>
    <t>900</t>
  </si>
  <si>
    <t>Снятие и установка металлической сетки</t>
  </si>
  <si>
    <t xml:space="preserve"> Утверждаю:</t>
  </si>
  <si>
    <t>1. заполнитель шамотный</t>
  </si>
  <si>
    <t>2. заполнитель шамотный</t>
  </si>
  <si>
    <t>марки ЗШБ-0,6; *0,783*1,02</t>
  </si>
  <si>
    <t>3. глиноземистый цемент</t>
  </si>
  <si>
    <t>Детали деревянные лесов из пиломатериалов хвойных пород ГЭСН08-07-002-01</t>
  </si>
  <si>
    <t>Подрядчик</t>
  </si>
  <si>
    <t>Детали лесов стальные, укомплектованные пробками, крючками и хомутами, окрашенные ГЭСН08-07-002-01</t>
  </si>
  <si>
    <t>Щиты настила ГЭСН08-07-002-01</t>
  </si>
  <si>
    <t>Заказчик</t>
  </si>
  <si>
    <t>Нормы расхода</t>
  </si>
  <si>
    <t>Обоснование справочника</t>
  </si>
  <si>
    <t>Норма расхода</t>
  </si>
  <si>
    <t>15.</t>
  </si>
  <si>
    <t>16.</t>
  </si>
  <si>
    <t>НРМ 29 п.1.2 с уч.коррект. ГЭСН-2017 п.26.3</t>
  </si>
  <si>
    <t>НРМ 29 п.2,3</t>
  </si>
  <si>
    <t>ГЭСН08-07-002-01</t>
  </si>
  <si>
    <t>НРМ 54 п.1.2</t>
  </si>
  <si>
    <t>НРМ 54 п.2,1</t>
  </si>
  <si>
    <t>ВСН34 26.08091 02902</t>
  </si>
  <si>
    <t>ВСН34 26.08091 00704</t>
  </si>
  <si>
    <t>ВСН34 26.08091 02903</t>
  </si>
  <si>
    <t>ВСН34 26.08091 02901</t>
  </si>
  <si>
    <t>ГЦ-40; *0,308*1,02</t>
  </si>
  <si>
    <t>Установка каолиновым волокном  теплоизоляции в местах  установки крючьев</t>
  </si>
  <si>
    <t>Разборка (снятие) каолиновым волокном  теплоизоляции в местах  установки крючьев</t>
  </si>
  <si>
    <t>ВСН34 26.08091 01903</t>
  </si>
  <si>
    <t>Разборка (снятие) каолиновым волокном  теплоизоляции в местах  износа до металла</t>
  </si>
  <si>
    <t>ВСН34 26.08091 00705</t>
  </si>
  <si>
    <t>т/м2</t>
  </si>
  <si>
    <t>Согласовано:</t>
  </si>
  <si>
    <t>МКРР-130 *1,19*130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</si>
  <si>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</si>
  <si>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</si>
  <si>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Разборка (снятие) изол.матами типа МКРР-130</t>
  </si>
  <si>
    <t>Установка изол.матами типа МКРР-130</t>
  </si>
  <si>
    <t xml:space="preserve"> МКРР-130</t>
  </si>
  <si>
    <t>НРМ 30 п.2,3</t>
  </si>
  <si>
    <t>Разборка (снятие) изол.матами м/в прош.</t>
  </si>
  <si>
    <t>Установка  изол.матами м/в прош.</t>
  </si>
  <si>
    <t>маты м/в  прош-е МП-100</t>
  </si>
  <si>
    <t>Установка обмуровки из бетона огнеупорного</t>
  </si>
  <si>
    <t>Повторное использование</t>
  </si>
  <si>
    <t>Установка каолиновым волокном теплоизоляции в местах износа до металла</t>
  </si>
  <si>
    <t>Мертель шамотный МШ 28 ; *0,783*1,02</t>
  </si>
  <si>
    <t>Винты самонарезающие оцинк 4-12 мм</t>
  </si>
  <si>
    <t>Сталь листовая оцинкованная толщиной листа 0,55 мм</t>
  </si>
  <si>
    <t>Проволока 1,2 мм ГОСТ 3282-74</t>
  </si>
  <si>
    <t>Маты минераловатные прошивные  МП-100 ГОСТ 21880-2011 (толщина 80 мм)</t>
  </si>
  <si>
    <t>МКРР-130 ( *130*1,19)</t>
  </si>
  <si>
    <t>Проволока ст. низкоугл. диам. 6,0 мм</t>
  </si>
  <si>
    <t>Оцинков. сталь 0,55 мм</t>
  </si>
  <si>
    <t>Разборка (снятие) обмуровки из бетона огнеупорного</t>
  </si>
  <si>
    <t>НРМ 30 п.1.</t>
  </si>
  <si>
    <t>Сетка стальная сварная</t>
  </si>
  <si>
    <t>сетка сварная 50*50, диам.4,0 мм</t>
  </si>
  <si>
    <t xml:space="preserve">  наименование объекта, наименование работ</t>
  </si>
  <si>
    <r>
      <t>Условия производства работ:</t>
    </r>
    <r>
      <rPr>
        <sz val="11"/>
        <rFont val="Times New Roman"/>
        <family val="1"/>
        <charset val="204"/>
      </rPr>
      <t xml:space="preserve"> </t>
    </r>
  </si>
  <si>
    <t>Начальник СМУ АО "Иркутскэнергоремонт"</t>
  </si>
  <si>
    <t>Е.В.Герасимов</t>
  </si>
  <si>
    <t xml:space="preserve">Ремонт тепловой изоляции газозаборных шахт </t>
  </si>
  <si>
    <t xml:space="preserve"> Замена участков газозаборных шахт в районе шиберов отм.15м. КЦ отм.15   </t>
  </si>
  <si>
    <t>Директор по производству-главный инженер</t>
  </si>
  <si>
    <t xml:space="preserve">ООО "БЭК-ремонт"   </t>
  </si>
  <si>
    <t>________________К.С.Галянт</t>
  </si>
  <si>
    <t>"____ " _______________2021г.</t>
  </si>
  <si>
    <t>"___" _______________2021г.</t>
  </si>
  <si>
    <r>
      <t xml:space="preserve">Вредность   6%    </t>
    </r>
    <r>
      <rPr>
        <u/>
        <sz val="11"/>
        <rFont val="Times New Roman"/>
        <family val="1"/>
        <charset val="204"/>
      </rPr>
      <t>1,0128 (коэффициент доплат к стоимости работ согласно общих частей Справочника)</t>
    </r>
  </si>
  <si>
    <t>на: Ремонт тепловой изоляции   котлоагрегата ст. №7</t>
  </si>
  <si>
    <t xml:space="preserve">                                                                                объект: котлоагрегат ст. № 7    инв№ИЭ1740000018                                                                              </t>
  </si>
  <si>
    <t xml:space="preserve">Раздел 33. NIT51HAE33AC010KC01 Ремонт тепловой изоляции газозаборных шахт </t>
  </si>
  <si>
    <t>Раздел №34.  NIT51HAE33AC010KC01  Леса</t>
  </si>
  <si>
    <t>Раздел 35.  NIT51HAE33AC010KC01 Замена участков газозаборных шахт в районе шиберов отм.15м. КЦ отм.15</t>
  </si>
  <si>
    <t>Проволка идет на обвязку МКРР, крючья на ГЗШ в р-не шиберов не делаются!</t>
  </si>
  <si>
    <t xml:space="preserve">Устройство и разборка лесов (Регламент от 11.10.2017г. №608 с изм от 15.08.18 Пр.№400: 4 ячейки 2*2*12м  (1,003т*4шт, 4,8х4шт  м2 горизонтальной поверхности) </t>
  </si>
  <si>
    <t>4,012т /19,2 м2</t>
  </si>
  <si>
    <t>Генподрядчик</t>
  </si>
  <si>
    <t>Ведомость объемов работ (дефектная ведомость) №7-ТИ-КЦ-21-СП</t>
  </si>
  <si>
    <t xml:space="preserve">Приложение №1 к заявке №7-ТИ-КЦ-21-СП  к договору №.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</si>
</sst>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0.0"/>
    <numFmt numFmtId="167" formatCode="0.00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0"/>
      <color indexed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1">
      <alignment horizontal="center" wrapText="1"/>
    </xf>
    <xf numFmtId="0" fontId="2" fillId="0" borderId="0">
      <alignment vertical="top"/>
    </xf>
    <xf numFmtId="0" fontId="6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2" fontId="13" fillId="0" borderId="0">
      <alignment horizontal="left" vertical="top"/>
    </xf>
    <xf numFmtId="0" fontId="12" fillId="0" borderId="0"/>
  </cellStyleXfs>
  <cellXfs count="135">
    <xf numFmtId="0" fontId="0" fillId="0" borderId="0" xfId="0"/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top" wrapText="1"/>
    </xf>
    <xf numFmtId="1" fontId="4" fillId="2" borderId="0" xfId="0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top"/>
    </xf>
    <xf numFmtId="2" fontId="4" fillId="2" borderId="0" xfId="0" applyNumberFormat="1" applyFont="1" applyFill="1" applyBorder="1" applyAlignment="1">
      <alignment horizontal="center" vertical="top"/>
    </xf>
    <xf numFmtId="166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7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/>
    </xf>
    <xf numFmtId="167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0" fontId="5" fillId="4" borderId="0" xfId="0" applyFont="1" applyFill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/>
    </xf>
    <xf numFmtId="165" fontId="3" fillId="0" borderId="1" xfId="2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wrapText="1"/>
    </xf>
    <xf numFmtId="165" fontId="3" fillId="2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/>
    <xf numFmtId="0" fontId="15" fillId="0" borderId="0" xfId="0" applyFont="1" applyFill="1"/>
    <xf numFmtId="0" fontId="16" fillId="2" borderId="0" xfId="0" applyFont="1" applyFill="1" applyBorder="1" applyAlignment="1">
      <alignment horizontal="left"/>
    </xf>
    <xf numFmtId="0" fontId="15" fillId="2" borderId="0" xfId="0" applyFont="1" applyFill="1"/>
    <xf numFmtId="0" fontId="16" fillId="2" borderId="0" xfId="0" applyFont="1" applyFill="1"/>
    <xf numFmtId="0" fontId="16" fillId="2" borderId="0" xfId="0" applyFont="1" applyFill="1" applyAlignment="1"/>
    <xf numFmtId="0" fontId="15" fillId="2" borderId="0" xfId="0" applyFont="1" applyFill="1" applyAlignment="1"/>
    <xf numFmtId="0" fontId="16" fillId="2" borderId="0" xfId="0" applyFont="1" applyFill="1" applyAlignment="1">
      <alignment horizontal="center"/>
    </xf>
    <xf numFmtId="0" fontId="15" fillId="0" borderId="0" xfId="0" applyFont="1" applyFill="1" applyAlignment="1"/>
    <xf numFmtId="0" fontId="15" fillId="2" borderId="0" xfId="0" applyFont="1" applyFill="1" applyAlignment="1">
      <alignment vertical="top"/>
    </xf>
    <xf numFmtId="0" fontId="15" fillId="2" borderId="0" xfId="0" applyFont="1" applyFill="1" applyAlignment="1">
      <alignment horizontal="center" vertical="top"/>
    </xf>
    <xf numFmtId="0" fontId="15" fillId="2" borderId="0" xfId="0" applyFont="1" applyFill="1" applyAlignment="1">
      <alignment vertical="top" wrapText="1"/>
    </xf>
    <xf numFmtId="0" fontId="15" fillId="2" borderId="0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0" fillId="2" borderId="0" xfId="0" applyFont="1" applyFill="1" applyAlignment="1">
      <alignment horizontal="right" vertical="center"/>
    </xf>
    <xf numFmtId="0" fontId="15" fillId="2" borderId="0" xfId="0" applyFont="1" applyFill="1" applyBorder="1"/>
    <xf numFmtId="0" fontId="15" fillId="0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0" fillId="2" borderId="0" xfId="0" applyFont="1" applyFill="1"/>
    <xf numFmtId="0" fontId="16" fillId="0" borderId="0" xfId="0" applyNumberFormat="1" applyFont="1" applyBorder="1" applyAlignment="1">
      <alignment horizontal="left" vertical="top"/>
    </xf>
    <xf numFmtId="0" fontId="18" fillId="0" borderId="0" xfId="0" applyFont="1" applyBorder="1"/>
    <xf numFmtId="0" fontId="19" fillId="0" borderId="0" xfId="0" applyFont="1" applyBorder="1"/>
    <xf numFmtId="0" fontId="11" fillId="2" borderId="0" xfId="0" applyFont="1" applyFill="1" applyAlignment="1">
      <alignment horizontal="right" vertical="center"/>
    </xf>
    <xf numFmtId="0" fontId="20" fillId="0" borderId="0" xfId="0" applyFont="1" applyBorder="1"/>
    <xf numFmtId="0" fontId="10" fillId="0" borderId="0" xfId="0" applyFont="1"/>
    <xf numFmtId="0" fontId="21" fillId="0" borderId="0" xfId="0" applyFont="1"/>
    <xf numFmtId="0" fontId="10" fillId="2" borderId="0" xfId="0" applyFont="1" applyFill="1" applyAlignment="1">
      <alignment horizontal="right"/>
    </xf>
    <xf numFmtId="0" fontId="16" fillId="2" borderId="0" xfId="0" applyFont="1" applyFill="1" applyBorder="1" applyAlignment="1"/>
    <xf numFmtId="0" fontId="10" fillId="2" borderId="0" xfId="0" applyNumberFormat="1" applyFont="1" applyFill="1" applyAlignment="1">
      <alignment horizontal="left" vertical="top"/>
    </xf>
    <xf numFmtId="0" fontId="15" fillId="0" borderId="0" xfId="0" applyFont="1" applyBorder="1" applyAlignment="1">
      <alignment vertical="center"/>
    </xf>
    <xf numFmtId="0" fontId="22" fillId="0" borderId="0" xfId="0" applyFont="1" applyFill="1"/>
    <xf numFmtId="0" fontId="4" fillId="3" borderId="0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14" fillId="3" borderId="0" xfId="0" applyFont="1" applyFill="1"/>
    <xf numFmtId="0" fontId="15" fillId="0" borderId="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center" vertical="top"/>
    </xf>
    <xf numFmtId="1" fontId="15" fillId="0" borderId="0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vertical="top" wrapText="1"/>
    </xf>
    <xf numFmtId="0" fontId="3" fillId="0" borderId="1" xfId="12" applyNumberFormat="1" applyFont="1" applyFill="1" applyBorder="1" applyAlignment="1">
      <alignment horizontal="justify" vertical="center"/>
    </xf>
    <xf numFmtId="0" fontId="3" fillId="0" borderId="1" xfId="12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/>
    </xf>
    <xf numFmtId="0" fontId="15" fillId="2" borderId="0" xfId="0" applyFont="1" applyFill="1" applyAlignment="1">
      <alignment horizontal="right"/>
    </xf>
    <xf numFmtId="0" fontId="20" fillId="0" borderId="0" xfId="0" applyFont="1" applyBorder="1" applyAlignment="1">
      <alignment horizontal="right"/>
    </xf>
    <xf numFmtId="0" fontId="16" fillId="2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2" xfId="12"/>
    <cellStyle name="Обычный 3" xfId="21"/>
    <cellStyle name="Обычный 4" xfId="22"/>
    <cellStyle name="Параметр" xfId="13"/>
    <cellStyle name="ПеременныеСметы" xfId="14"/>
    <cellStyle name="РесСмета" xfId="15"/>
    <cellStyle name="с сь" xfId="23"/>
    <cellStyle name="СводкаСтоимРаб" xfId="16"/>
    <cellStyle name="Стиль 1" xfId="24"/>
    <cellStyle name="Титул" xfId="17"/>
    <cellStyle name="Финансовый" xfId="20" builtinId="3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2"/>
  <sheetViews>
    <sheetView tabSelected="1" view="pageBreakPreview" zoomScale="93" zoomScaleNormal="125" zoomScaleSheetLayoutView="93" workbookViewId="0">
      <selection activeCell="A10" sqref="A10:P10"/>
    </sheetView>
  </sheetViews>
  <sheetFormatPr defaultRowHeight="12" x14ac:dyDescent="0.2"/>
  <cols>
    <col min="1" max="1" width="4.85546875" style="1" customWidth="1"/>
    <col min="2" max="2" width="32.28515625" style="16" customWidth="1"/>
    <col min="3" max="3" width="7.140625" style="16" customWidth="1"/>
    <col min="4" max="4" width="8.28515625" style="16" customWidth="1"/>
    <col min="5" max="5" width="6.28515625" style="16" customWidth="1"/>
    <col min="6" max="6" width="17.140625" style="16" customWidth="1"/>
    <col min="7" max="7" width="10.7109375" style="16" customWidth="1"/>
    <col min="8" max="8" width="8.5703125" style="1" customWidth="1"/>
    <col min="9" max="9" width="7.5703125" style="1" customWidth="1"/>
    <col min="10" max="10" width="7" style="1" customWidth="1"/>
    <col min="11" max="11" width="22.28515625" style="1" customWidth="1"/>
    <col min="12" max="12" width="11.140625" style="1" customWidth="1"/>
    <col min="13" max="13" width="29.7109375" style="20" customWidth="1"/>
    <col min="14" max="14" width="7.85546875" style="1" customWidth="1"/>
    <col min="15" max="15" width="11" style="1" customWidth="1"/>
    <col min="16" max="16" width="16.28515625" style="16" customWidth="1"/>
    <col min="17" max="17" width="14" style="16" customWidth="1"/>
    <col min="18" max="18" width="40.5703125" style="16" customWidth="1"/>
    <col min="19" max="19" width="9.140625" style="16"/>
    <col min="20" max="20" width="11.5703125" style="16" customWidth="1"/>
    <col min="21" max="16384" width="9.140625" style="16"/>
  </cols>
  <sheetData>
    <row r="1" spans="1:21" s="48" customFormat="1" ht="15.75" x14ac:dyDescent="0.25">
      <c r="A1" s="34"/>
      <c r="B1" s="35"/>
      <c r="C1" s="35"/>
      <c r="D1" s="36"/>
      <c r="E1" s="36"/>
      <c r="F1" s="36"/>
      <c r="G1" s="36"/>
      <c r="H1" s="36"/>
      <c r="I1" s="61"/>
      <c r="J1" s="37"/>
      <c r="K1" s="37"/>
      <c r="L1" s="37"/>
      <c r="M1" s="36"/>
      <c r="N1" s="37"/>
      <c r="O1" s="37"/>
      <c r="P1" s="62" t="s">
        <v>118</v>
      </c>
    </row>
    <row r="2" spans="1:21" s="50" customFormat="1" ht="15.75" customHeight="1" x14ac:dyDescent="0.25">
      <c r="A2" s="60"/>
      <c r="B2" s="63"/>
      <c r="C2" s="63"/>
      <c r="I2" s="64"/>
      <c r="J2" s="65"/>
      <c r="K2" s="65"/>
      <c r="L2" s="65"/>
      <c r="N2" s="65"/>
      <c r="O2" s="65"/>
      <c r="P2" s="66"/>
      <c r="Q2" s="51"/>
    </row>
    <row r="3" spans="1:21" s="50" customFormat="1" ht="15.75" customHeight="1" x14ac:dyDescent="0.25">
      <c r="A3" s="67" t="s">
        <v>70</v>
      </c>
      <c r="B3" s="68"/>
      <c r="C3" s="69"/>
      <c r="D3" s="49"/>
      <c r="I3" s="64"/>
      <c r="J3" s="65"/>
      <c r="K3" s="65"/>
      <c r="L3" s="65"/>
      <c r="N3" s="65"/>
      <c r="P3" s="70" t="s">
        <v>39</v>
      </c>
      <c r="Q3" s="51"/>
    </row>
    <row r="4" spans="1:21" s="50" customFormat="1" ht="15.75" customHeight="1" x14ac:dyDescent="0.25">
      <c r="A4" s="71"/>
      <c r="B4" s="72"/>
      <c r="C4" s="69"/>
      <c r="D4" s="49"/>
      <c r="I4" s="64"/>
      <c r="J4" s="65"/>
      <c r="K4" s="65"/>
      <c r="L4" s="65"/>
      <c r="M4" s="111" t="s">
        <v>102</v>
      </c>
      <c r="N4" s="111"/>
      <c r="O4" s="111"/>
      <c r="P4" s="111"/>
      <c r="Q4" s="51"/>
    </row>
    <row r="5" spans="1:21" s="50" customFormat="1" ht="15.75" customHeight="1" x14ac:dyDescent="0.25">
      <c r="A5" s="71"/>
      <c r="B5" s="73"/>
      <c r="C5" s="69"/>
      <c r="D5" s="51"/>
      <c r="I5" s="64"/>
      <c r="J5" s="65"/>
      <c r="K5" s="65"/>
      <c r="L5" s="65"/>
      <c r="M5" s="110"/>
      <c r="N5" s="110"/>
      <c r="O5" s="111" t="s">
        <v>103</v>
      </c>
      <c r="P5" s="111"/>
      <c r="Q5" s="52"/>
    </row>
    <row r="6" spans="1:21" s="50" customFormat="1" ht="15.75" customHeight="1" x14ac:dyDescent="0.25">
      <c r="A6" s="71"/>
      <c r="B6" s="73"/>
      <c r="C6" s="69"/>
      <c r="D6" s="75"/>
      <c r="I6" s="64"/>
      <c r="J6" s="65"/>
      <c r="K6" s="65"/>
      <c r="L6" s="65"/>
      <c r="M6" s="110"/>
      <c r="N6" s="111" t="s">
        <v>104</v>
      </c>
      <c r="O6" s="111"/>
      <c r="P6" s="111"/>
      <c r="Q6" s="52"/>
    </row>
    <row r="7" spans="1:21" s="14" customFormat="1" ht="15.75" x14ac:dyDescent="0.25">
      <c r="A7" s="76" t="s">
        <v>105</v>
      </c>
      <c r="B7" s="72"/>
      <c r="C7" s="77"/>
      <c r="D7" s="52"/>
      <c r="E7" s="50"/>
      <c r="F7" s="50"/>
      <c r="G7" s="50"/>
      <c r="H7" s="50"/>
      <c r="I7" s="64"/>
      <c r="J7" s="65"/>
      <c r="K7" s="65"/>
      <c r="L7" s="65"/>
      <c r="M7" s="50"/>
      <c r="N7" s="54"/>
      <c r="O7" s="50"/>
      <c r="P7" s="74" t="s">
        <v>106</v>
      </c>
    </row>
    <row r="8" spans="1:21" s="50" customFormat="1" ht="15" x14ac:dyDescent="0.25">
      <c r="A8" s="112" t="s">
        <v>117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3"/>
    </row>
    <row r="9" spans="1:21" s="50" customFormat="1" ht="15" x14ac:dyDescent="0.25">
      <c r="A9" s="112" t="s">
        <v>108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3"/>
    </row>
    <row r="10" spans="1:21" s="48" customFormat="1" ht="15" x14ac:dyDescent="0.25">
      <c r="A10" s="113" t="s">
        <v>109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55"/>
    </row>
    <row r="11" spans="1:21" customFormat="1" ht="12" customHeight="1" x14ac:dyDescent="0.2">
      <c r="A11" s="116" t="s">
        <v>96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</row>
    <row r="12" spans="1:21" x14ac:dyDescent="0.2">
      <c r="A12" s="115" t="s">
        <v>0</v>
      </c>
      <c r="B12" s="114" t="s">
        <v>1</v>
      </c>
      <c r="C12" s="115" t="s">
        <v>2</v>
      </c>
      <c r="D12" s="115" t="s">
        <v>3</v>
      </c>
      <c r="E12" s="115" t="s">
        <v>4</v>
      </c>
      <c r="F12" s="115" t="s">
        <v>5</v>
      </c>
      <c r="G12" s="114" t="s">
        <v>6</v>
      </c>
      <c r="H12" s="115" t="s">
        <v>7</v>
      </c>
      <c r="I12" s="114" t="s">
        <v>8</v>
      </c>
      <c r="J12" s="114"/>
      <c r="K12" s="114" t="s">
        <v>49</v>
      </c>
      <c r="L12" s="114"/>
      <c r="M12" s="114" t="s">
        <v>9</v>
      </c>
      <c r="N12" s="114"/>
      <c r="O12" s="114"/>
      <c r="P12" s="114"/>
    </row>
    <row r="13" spans="1:21" x14ac:dyDescent="0.2">
      <c r="A13" s="115"/>
      <c r="B13" s="114"/>
      <c r="C13" s="115"/>
      <c r="D13" s="115"/>
      <c r="E13" s="115"/>
      <c r="F13" s="115"/>
      <c r="G13" s="114"/>
      <c r="H13" s="115"/>
      <c r="I13" s="114"/>
      <c r="J13" s="114"/>
      <c r="K13" s="114"/>
      <c r="L13" s="114"/>
      <c r="M13" s="114"/>
      <c r="N13" s="114"/>
      <c r="O13" s="114"/>
      <c r="P13" s="114"/>
    </row>
    <row r="14" spans="1:21" ht="24.75" customHeight="1" x14ac:dyDescent="0.2">
      <c r="A14" s="115"/>
      <c r="B14" s="114"/>
      <c r="C14" s="115"/>
      <c r="D14" s="115"/>
      <c r="E14" s="115"/>
      <c r="F14" s="115"/>
      <c r="G14" s="114"/>
      <c r="H14" s="115"/>
      <c r="I14" s="94" t="s">
        <v>73</v>
      </c>
      <c r="J14" s="94" t="s">
        <v>72</v>
      </c>
      <c r="K14" s="93" t="s">
        <v>50</v>
      </c>
      <c r="L14" s="93" t="s">
        <v>51</v>
      </c>
      <c r="M14" s="93" t="s">
        <v>10</v>
      </c>
      <c r="N14" s="93" t="s">
        <v>11</v>
      </c>
      <c r="O14" s="94" t="s">
        <v>12</v>
      </c>
      <c r="P14" s="94" t="s">
        <v>13</v>
      </c>
    </row>
    <row r="15" spans="1:21" ht="12.75" x14ac:dyDescent="0.2">
      <c r="A15" s="96" t="s">
        <v>14</v>
      </c>
      <c r="B15" s="96" t="s">
        <v>15</v>
      </c>
      <c r="C15" s="96" t="s">
        <v>16</v>
      </c>
      <c r="D15" s="96" t="s">
        <v>17</v>
      </c>
      <c r="E15" s="96" t="s">
        <v>18</v>
      </c>
      <c r="F15" s="96" t="s">
        <v>19</v>
      </c>
      <c r="G15" s="96" t="s">
        <v>20</v>
      </c>
      <c r="H15" s="96" t="s">
        <v>21</v>
      </c>
      <c r="I15" s="96" t="s">
        <v>22</v>
      </c>
      <c r="J15" s="96" t="s">
        <v>23</v>
      </c>
      <c r="K15" s="96" t="s">
        <v>24</v>
      </c>
      <c r="L15" s="96" t="s">
        <v>25</v>
      </c>
      <c r="M15" s="27" t="s">
        <v>26</v>
      </c>
      <c r="N15" s="96" t="s">
        <v>27</v>
      </c>
      <c r="O15" s="96" t="s">
        <v>52</v>
      </c>
      <c r="P15" s="96" t="s">
        <v>53</v>
      </c>
    </row>
    <row r="16" spans="1:21" s="14" customFormat="1" ht="24" customHeight="1" x14ac:dyDescent="0.2">
      <c r="A16" s="134" t="s">
        <v>110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R16" s="18"/>
      <c r="S16" s="18"/>
      <c r="T16" s="19"/>
      <c r="U16" s="18"/>
    </row>
    <row r="17" spans="1:21" s="14" customFormat="1" ht="25.5" x14ac:dyDescent="0.2">
      <c r="A17" s="30"/>
      <c r="B17" s="108" t="s">
        <v>100</v>
      </c>
      <c r="C17" s="29"/>
      <c r="D17" s="87"/>
      <c r="E17" s="87"/>
      <c r="F17" s="80"/>
      <c r="G17" s="80"/>
      <c r="H17" s="80"/>
      <c r="I17" s="80"/>
      <c r="J17" s="80"/>
      <c r="K17" s="80"/>
      <c r="L17" s="80"/>
      <c r="M17" s="83"/>
      <c r="N17" s="87"/>
      <c r="O17" s="87"/>
      <c r="P17" s="87"/>
      <c r="R17" s="18"/>
      <c r="S17" s="18"/>
      <c r="T17" s="19"/>
      <c r="U17" s="18"/>
    </row>
    <row r="18" spans="1:21" s="14" customFormat="1" ht="38.25" x14ac:dyDescent="0.2">
      <c r="A18" s="85">
        <v>119</v>
      </c>
      <c r="B18" s="23" t="s">
        <v>65</v>
      </c>
      <c r="C18" s="29"/>
      <c r="D18" s="123" t="s">
        <v>28</v>
      </c>
      <c r="E18" s="123"/>
      <c r="F18" s="86" t="s">
        <v>36</v>
      </c>
      <c r="G18" s="80"/>
      <c r="H18" s="80"/>
      <c r="I18" s="91">
        <f>I19</f>
        <v>42</v>
      </c>
      <c r="J18" s="91">
        <f>J19</f>
        <v>14.7</v>
      </c>
      <c r="K18" s="80"/>
      <c r="L18" s="80"/>
      <c r="M18" s="83"/>
      <c r="N18" s="87"/>
      <c r="O18" s="87"/>
      <c r="P18" s="87"/>
      <c r="R18" s="18"/>
      <c r="S18" s="18"/>
      <c r="T18" s="19"/>
      <c r="U18" s="18"/>
    </row>
    <row r="19" spans="1:21" s="14" customFormat="1" ht="25.5" x14ac:dyDescent="0.2">
      <c r="A19" s="133">
        <v>120</v>
      </c>
      <c r="B19" s="122" t="s">
        <v>64</v>
      </c>
      <c r="C19" s="117" t="s">
        <v>37</v>
      </c>
      <c r="D19" s="123" t="s">
        <v>28</v>
      </c>
      <c r="E19" s="123"/>
      <c r="F19" s="132" t="s">
        <v>36</v>
      </c>
      <c r="G19" s="121"/>
      <c r="H19" s="123">
        <v>350</v>
      </c>
      <c r="I19" s="126">
        <v>42</v>
      </c>
      <c r="J19" s="126">
        <f>I19*H19/1000</f>
        <v>14.7</v>
      </c>
      <c r="K19" s="84" t="s">
        <v>93</v>
      </c>
      <c r="L19" s="87">
        <v>1.19</v>
      </c>
      <c r="M19" s="30" t="s">
        <v>89</v>
      </c>
      <c r="N19" s="87" t="s">
        <v>32</v>
      </c>
      <c r="O19" s="28">
        <f>J19*130*L19/1000</f>
        <v>2.274</v>
      </c>
      <c r="P19" s="98" t="s">
        <v>82</v>
      </c>
      <c r="Q19" s="33"/>
      <c r="R19" s="18"/>
      <c r="S19" s="18"/>
      <c r="T19" s="19"/>
      <c r="U19" s="18"/>
    </row>
    <row r="20" spans="1:21" s="14" customFormat="1" ht="25.5" x14ac:dyDescent="0.2">
      <c r="A20" s="133"/>
      <c r="B20" s="122"/>
      <c r="C20" s="117"/>
      <c r="D20" s="123"/>
      <c r="E20" s="123"/>
      <c r="F20" s="132"/>
      <c r="G20" s="121"/>
      <c r="H20" s="123"/>
      <c r="I20" s="126"/>
      <c r="J20" s="126"/>
      <c r="K20" s="98" t="s">
        <v>66</v>
      </c>
      <c r="L20" s="87">
        <f>4.29/1000</f>
        <v>4.2900000000000004E-3</v>
      </c>
      <c r="M20" s="25" t="s">
        <v>90</v>
      </c>
      <c r="N20" s="87" t="s">
        <v>32</v>
      </c>
      <c r="O20" s="31">
        <f>J19*L20</f>
        <v>6.3100000000000003E-2</v>
      </c>
      <c r="P20" s="109" t="s">
        <v>116</v>
      </c>
      <c r="R20" s="18"/>
      <c r="S20" s="18"/>
      <c r="T20" s="19"/>
      <c r="U20" s="18"/>
    </row>
    <row r="21" spans="1:21" s="14" customFormat="1" ht="38.25" x14ac:dyDescent="0.2">
      <c r="A21" s="85">
        <v>121</v>
      </c>
      <c r="B21" s="92" t="s">
        <v>67</v>
      </c>
      <c r="C21" s="82"/>
      <c r="D21" s="123" t="s">
        <v>28</v>
      </c>
      <c r="E21" s="123"/>
      <c r="F21" s="86" t="s">
        <v>36</v>
      </c>
      <c r="G21" s="80"/>
      <c r="H21" s="87"/>
      <c r="I21" s="88">
        <v>42</v>
      </c>
      <c r="J21" s="88">
        <f>J22</f>
        <v>14.7</v>
      </c>
      <c r="K21" s="89"/>
      <c r="L21" s="87"/>
      <c r="M21" s="30"/>
      <c r="N21" s="87"/>
      <c r="O21" s="31"/>
      <c r="P21" s="81"/>
      <c r="R21" s="18"/>
      <c r="S21" s="18"/>
      <c r="T21" s="19"/>
      <c r="U21" s="18"/>
    </row>
    <row r="22" spans="1:21" s="14" customFormat="1" ht="24" customHeight="1" x14ac:dyDescent="0.2">
      <c r="A22" s="133">
        <v>122</v>
      </c>
      <c r="B22" s="119" t="s">
        <v>83</v>
      </c>
      <c r="C22" s="117" t="s">
        <v>37</v>
      </c>
      <c r="D22" s="123" t="s">
        <v>28</v>
      </c>
      <c r="E22" s="123"/>
      <c r="F22" s="132" t="s">
        <v>36</v>
      </c>
      <c r="G22" s="121"/>
      <c r="H22" s="123">
        <v>350</v>
      </c>
      <c r="I22" s="123">
        <v>42</v>
      </c>
      <c r="J22" s="126">
        <f>I22*H22/1000</f>
        <v>14.7</v>
      </c>
      <c r="K22" s="84" t="s">
        <v>93</v>
      </c>
      <c r="L22" s="87">
        <v>1.19</v>
      </c>
      <c r="M22" s="30" t="s">
        <v>89</v>
      </c>
      <c r="N22" s="87" t="s">
        <v>32</v>
      </c>
      <c r="O22" s="28">
        <f>J22*130*L22/1000</f>
        <v>2.274</v>
      </c>
      <c r="P22" s="86" t="s">
        <v>48</v>
      </c>
      <c r="Q22" s="15"/>
      <c r="R22" s="18"/>
      <c r="S22" s="18"/>
      <c r="T22" s="19"/>
      <c r="U22" s="18"/>
    </row>
    <row r="23" spans="1:21" s="14" customFormat="1" ht="29.25" customHeight="1" x14ac:dyDescent="0.2">
      <c r="A23" s="133"/>
      <c r="B23" s="119"/>
      <c r="C23" s="117"/>
      <c r="D23" s="123"/>
      <c r="E23" s="123"/>
      <c r="F23" s="132"/>
      <c r="G23" s="121"/>
      <c r="H23" s="123"/>
      <c r="I23" s="123"/>
      <c r="J23" s="126"/>
      <c r="K23" s="98" t="s">
        <v>66</v>
      </c>
      <c r="L23" s="87">
        <f>4.29/1000</f>
        <v>4.2900000000000004E-3</v>
      </c>
      <c r="M23" s="25" t="s">
        <v>90</v>
      </c>
      <c r="N23" s="87" t="s">
        <v>32</v>
      </c>
      <c r="O23" s="31">
        <f>J22*L23</f>
        <v>6.3100000000000003E-2</v>
      </c>
      <c r="P23" s="109" t="s">
        <v>116</v>
      </c>
      <c r="R23" s="18"/>
      <c r="S23" s="18"/>
      <c r="T23" s="19"/>
      <c r="U23" s="18"/>
    </row>
    <row r="24" spans="1:21" s="14" customFormat="1" ht="29.25" customHeight="1" x14ac:dyDescent="0.2">
      <c r="A24" s="85">
        <v>123</v>
      </c>
      <c r="B24" s="98" t="s">
        <v>38</v>
      </c>
      <c r="C24" s="90" t="s">
        <v>37</v>
      </c>
      <c r="D24" s="123"/>
      <c r="E24" s="123"/>
      <c r="F24" s="98" t="s">
        <v>95</v>
      </c>
      <c r="G24" s="80"/>
      <c r="H24" s="80"/>
      <c r="I24" s="88">
        <f>I19+I22</f>
        <v>84</v>
      </c>
      <c r="J24" s="80"/>
      <c r="K24" s="98" t="s">
        <v>68</v>
      </c>
      <c r="L24" s="87">
        <f>51.45/1000</f>
        <v>5.1450000000000003E-2</v>
      </c>
      <c r="M24" s="25" t="s">
        <v>94</v>
      </c>
      <c r="N24" s="87" t="s">
        <v>32</v>
      </c>
      <c r="O24" s="28">
        <f>J25*L24</f>
        <v>0.216</v>
      </c>
      <c r="P24" s="109" t="s">
        <v>116</v>
      </c>
      <c r="R24" s="18"/>
      <c r="S24" s="18"/>
      <c r="T24" s="19"/>
      <c r="U24" s="18"/>
    </row>
    <row r="25" spans="1:21" s="14" customFormat="1" ht="29.25" customHeight="1" x14ac:dyDescent="0.2">
      <c r="A25" s="85">
        <v>124</v>
      </c>
      <c r="B25" s="98" t="s">
        <v>92</v>
      </c>
      <c r="C25" s="90"/>
      <c r="D25" s="87"/>
      <c r="E25" s="87"/>
      <c r="F25" s="86"/>
      <c r="G25" s="80"/>
      <c r="H25" s="80">
        <f>H26</f>
        <v>50</v>
      </c>
      <c r="I25" s="91">
        <f>I26</f>
        <v>84</v>
      </c>
      <c r="J25" s="80">
        <f>J26</f>
        <v>4.2</v>
      </c>
      <c r="K25" s="92"/>
      <c r="L25" s="80"/>
      <c r="M25" s="25"/>
      <c r="N25" s="80"/>
      <c r="O25" s="22"/>
      <c r="P25" s="85"/>
      <c r="Q25" s="15"/>
      <c r="R25" s="18"/>
      <c r="S25" s="18"/>
      <c r="T25" s="19"/>
      <c r="U25" s="18"/>
    </row>
    <row r="26" spans="1:21" s="14" customFormat="1" ht="22.5" customHeight="1" x14ac:dyDescent="0.2">
      <c r="A26" s="133">
        <v>125</v>
      </c>
      <c r="B26" s="119" t="s">
        <v>81</v>
      </c>
      <c r="C26" s="125" t="s">
        <v>37</v>
      </c>
      <c r="D26" s="123"/>
      <c r="E26" s="123"/>
      <c r="F26" s="118" t="s">
        <v>33</v>
      </c>
      <c r="G26" s="121"/>
      <c r="H26" s="123">
        <v>50</v>
      </c>
      <c r="I26" s="126">
        <f>I19+I22</f>
        <v>84</v>
      </c>
      <c r="J26" s="123">
        <f>I26*H26/1000</f>
        <v>4.2</v>
      </c>
      <c r="K26" s="84" t="s">
        <v>59</v>
      </c>
      <c r="L26" s="80">
        <v>0.78300000000000003</v>
      </c>
      <c r="M26" s="47" t="s">
        <v>40</v>
      </c>
      <c r="N26" s="89" t="s">
        <v>32</v>
      </c>
      <c r="O26" s="32">
        <f>J26*L26*L27</f>
        <v>3.3540000000000001</v>
      </c>
      <c r="P26" s="86" t="s">
        <v>48</v>
      </c>
      <c r="Q26" s="15"/>
      <c r="R26" s="18"/>
      <c r="S26" s="18"/>
      <c r="T26" s="19"/>
      <c r="U26" s="18"/>
    </row>
    <row r="27" spans="1:21" s="14" customFormat="1" ht="25.5" x14ac:dyDescent="0.2">
      <c r="A27" s="133"/>
      <c r="B27" s="119"/>
      <c r="C27" s="125"/>
      <c r="D27" s="123"/>
      <c r="E27" s="123"/>
      <c r="F27" s="118"/>
      <c r="G27" s="121"/>
      <c r="H27" s="123"/>
      <c r="I27" s="126"/>
      <c r="J27" s="123"/>
      <c r="K27" s="84" t="s">
        <v>60</v>
      </c>
      <c r="L27" s="80">
        <v>1.02</v>
      </c>
      <c r="M27" s="23" t="s">
        <v>84</v>
      </c>
      <c r="N27" s="83"/>
      <c r="O27" s="83"/>
      <c r="P27" s="86"/>
      <c r="R27" s="18"/>
      <c r="S27" s="18"/>
      <c r="T27" s="19"/>
      <c r="U27" s="18"/>
    </row>
    <row r="28" spans="1:21" s="14" customFormat="1" ht="18.75" customHeight="1" x14ac:dyDescent="0.2">
      <c r="A28" s="133"/>
      <c r="B28" s="119"/>
      <c r="C28" s="125"/>
      <c r="D28" s="123"/>
      <c r="E28" s="123"/>
      <c r="F28" s="118"/>
      <c r="G28" s="121"/>
      <c r="H28" s="123"/>
      <c r="I28" s="126"/>
      <c r="J28" s="123"/>
      <c r="K28" s="84" t="s">
        <v>61</v>
      </c>
      <c r="L28" s="80">
        <v>0.78300000000000003</v>
      </c>
      <c r="M28" s="47" t="s">
        <v>41</v>
      </c>
      <c r="N28" s="89" t="s">
        <v>32</v>
      </c>
      <c r="O28" s="32">
        <f>J26*L28*L29</f>
        <v>3.3540000000000001</v>
      </c>
      <c r="P28" s="86" t="s">
        <v>48</v>
      </c>
      <c r="R28" s="18"/>
      <c r="S28" s="18"/>
      <c r="T28" s="19"/>
      <c r="U28" s="18"/>
    </row>
    <row r="29" spans="1:21" s="14" customFormat="1" ht="16.5" customHeight="1" x14ac:dyDescent="0.2">
      <c r="A29" s="133"/>
      <c r="B29" s="119"/>
      <c r="C29" s="125"/>
      <c r="D29" s="123"/>
      <c r="E29" s="123"/>
      <c r="F29" s="118"/>
      <c r="G29" s="121"/>
      <c r="H29" s="123"/>
      <c r="I29" s="126"/>
      <c r="J29" s="123"/>
      <c r="K29" s="84" t="s">
        <v>60</v>
      </c>
      <c r="L29" s="80">
        <v>1.02</v>
      </c>
      <c r="M29" s="47" t="s">
        <v>42</v>
      </c>
      <c r="N29" s="83"/>
      <c r="O29" s="83"/>
      <c r="P29" s="86"/>
      <c r="R29" s="18"/>
      <c r="S29" s="18"/>
      <c r="T29" s="19"/>
      <c r="U29" s="18"/>
    </row>
    <row r="30" spans="1:21" s="14" customFormat="1" ht="24.75" customHeight="1" x14ac:dyDescent="0.2">
      <c r="A30" s="133"/>
      <c r="B30" s="119"/>
      <c r="C30" s="125"/>
      <c r="D30" s="123"/>
      <c r="E30" s="123"/>
      <c r="F30" s="118"/>
      <c r="G30" s="121"/>
      <c r="H30" s="123"/>
      <c r="I30" s="126"/>
      <c r="J30" s="123"/>
      <c r="K30" s="84" t="s">
        <v>62</v>
      </c>
      <c r="L30" s="80">
        <v>0.308</v>
      </c>
      <c r="M30" s="47" t="s">
        <v>43</v>
      </c>
      <c r="N30" s="89"/>
      <c r="O30" s="26"/>
      <c r="P30" s="86" t="s">
        <v>48</v>
      </c>
      <c r="R30" s="18"/>
      <c r="S30" s="18"/>
      <c r="T30" s="19"/>
      <c r="U30" s="18"/>
    </row>
    <row r="31" spans="1:21" s="14" customFormat="1" ht="21" customHeight="1" x14ac:dyDescent="0.2">
      <c r="A31" s="133"/>
      <c r="B31" s="119"/>
      <c r="C31" s="125"/>
      <c r="D31" s="123"/>
      <c r="E31" s="123"/>
      <c r="F31" s="118"/>
      <c r="G31" s="121"/>
      <c r="H31" s="123"/>
      <c r="I31" s="126"/>
      <c r="J31" s="123"/>
      <c r="K31" s="84" t="s">
        <v>60</v>
      </c>
      <c r="L31" s="80">
        <v>1.02</v>
      </c>
      <c r="M31" s="47" t="s">
        <v>63</v>
      </c>
      <c r="N31" s="89" t="s">
        <v>32</v>
      </c>
      <c r="O31" s="32">
        <f>J26*L30*L31</f>
        <v>1.319</v>
      </c>
      <c r="P31" s="86"/>
      <c r="R31" s="18"/>
      <c r="S31" s="18"/>
      <c r="T31" s="19"/>
      <c r="U31" s="18"/>
    </row>
    <row r="32" spans="1:21" s="14" customFormat="1" ht="22.5" customHeight="1" x14ac:dyDescent="0.2">
      <c r="A32" s="128" t="s">
        <v>111</v>
      </c>
      <c r="B32" s="128"/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R32" s="18"/>
      <c r="S32" s="18"/>
      <c r="T32" s="19"/>
      <c r="U32" s="18"/>
    </row>
    <row r="33" spans="1:21" s="14" customFormat="1" ht="25.5" x14ac:dyDescent="0.2">
      <c r="A33" s="133">
        <v>126</v>
      </c>
      <c r="B33" s="119" t="s">
        <v>114</v>
      </c>
      <c r="C33" s="82"/>
      <c r="D33" s="123"/>
      <c r="E33" s="123"/>
      <c r="F33" s="87"/>
      <c r="G33" s="80"/>
      <c r="H33" s="87"/>
      <c r="I33" s="83"/>
      <c r="J33" s="87"/>
      <c r="K33" s="80"/>
      <c r="L33" s="87"/>
      <c r="M33" s="30" t="s">
        <v>31</v>
      </c>
      <c r="N33" s="87" t="s">
        <v>69</v>
      </c>
      <c r="O33" s="39" t="s">
        <v>115</v>
      </c>
      <c r="P33" s="81" t="s">
        <v>45</v>
      </c>
      <c r="R33" s="18"/>
      <c r="S33" s="18"/>
      <c r="T33" s="19"/>
      <c r="U33" s="18"/>
    </row>
    <row r="34" spans="1:21" s="14" customFormat="1" ht="40.5" customHeight="1" x14ac:dyDescent="0.2">
      <c r="A34" s="133"/>
      <c r="B34" s="119"/>
      <c r="C34" s="82"/>
      <c r="D34" s="123"/>
      <c r="E34" s="123"/>
      <c r="F34" s="87"/>
      <c r="G34" s="80"/>
      <c r="H34" s="87"/>
      <c r="I34" s="83"/>
      <c r="J34" s="87"/>
      <c r="K34" s="89" t="s">
        <v>56</v>
      </c>
      <c r="L34" s="87"/>
      <c r="M34" s="92" t="s">
        <v>44</v>
      </c>
      <c r="N34" s="87" t="s">
        <v>29</v>
      </c>
      <c r="O34" s="28">
        <f>19.2/100*0.008</f>
        <v>2E-3</v>
      </c>
      <c r="P34" s="81" t="s">
        <v>45</v>
      </c>
      <c r="R34" s="18"/>
      <c r="S34" s="18"/>
      <c r="T34" s="19"/>
      <c r="U34" s="18"/>
    </row>
    <row r="35" spans="1:21" s="14" customFormat="1" ht="50.25" customHeight="1" x14ac:dyDescent="0.2">
      <c r="A35" s="133"/>
      <c r="B35" s="119"/>
      <c r="C35" s="82"/>
      <c r="D35" s="123"/>
      <c r="E35" s="123"/>
      <c r="F35" s="87"/>
      <c r="G35" s="80"/>
      <c r="H35" s="87"/>
      <c r="I35" s="83"/>
      <c r="J35" s="87"/>
      <c r="K35" s="89" t="s">
        <v>56</v>
      </c>
      <c r="L35" s="87"/>
      <c r="M35" s="92" t="s">
        <v>46</v>
      </c>
      <c r="N35" s="87" t="s">
        <v>32</v>
      </c>
      <c r="O35" s="28">
        <f>19.2/100*0.029</f>
        <v>6.0000000000000001E-3</v>
      </c>
      <c r="P35" s="81" t="s">
        <v>45</v>
      </c>
      <c r="R35" s="18"/>
      <c r="S35" s="18"/>
      <c r="T35" s="19"/>
      <c r="U35" s="18"/>
    </row>
    <row r="36" spans="1:21" s="14" customFormat="1" ht="21" customHeight="1" x14ac:dyDescent="0.2">
      <c r="A36" s="133"/>
      <c r="B36" s="119"/>
      <c r="C36" s="82"/>
      <c r="D36" s="123"/>
      <c r="E36" s="123"/>
      <c r="F36" s="87"/>
      <c r="G36" s="80"/>
      <c r="H36" s="87"/>
      <c r="I36" s="83"/>
      <c r="J36" s="87"/>
      <c r="K36" s="89" t="s">
        <v>56</v>
      </c>
      <c r="L36" s="87"/>
      <c r="M36" s="92" t="s">
        <v>47</v>
      </c>
      <c r="N36" s="87" t="s">
        <v>30</v>
      </c>
      <c r="O36" s="28">
        <f>19.2/100*5.5</f>
        <v>1.056</v>
      </c>
      <c r="P36" s="81" t="s">
        <v>45</v>
      </c>
      <c r="R36" s="18"/>
      <c r="S36" s="18"/>
      <c r="T36" s="19"/>
      <c r="U36" s="18"/>
    </row>
    <row r="37" spans="1:21" s="14" customFormat="1" ht="18.75" hidden="1" customHeight="1" x14ac:dyDescent="0.2">
      <c r="A37" s="134" t="s">
        <v>112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R37" s="18"/>
      <c r="S37" s="18"/>
      <c r="T37" s="19"/>
      <c r="U37" s="18"/>
    </row>
    <row r="38" spans="1:21" s="14" customFormat="1" ht="33" hidden="1" customHeight="1" x14ac:dyDescent="0.2">
      <c r="A38" s="30"/>
      <c r="B38" s="108" t="s">
        <v>101</v>
      </c>
      <c r="C38" s="80">
        <v>600</v>
      </c>
      <c r="D38" s="80">
        <v>1800</v>
      </c>
      <c r="E38" s="80">
        <v>5.68</v>
      </c>
      <c r="F38" s="80"/>
      <c r="G38" s="80"/>
      <c r="H38" s="80">
        <f>H41+H44</f>
        <v>400</v>
      </c>
      <c r="I38" s="97"/>
      <c r="J38" s="80"/>
      <c r="K38" s="80"/>
      <c r="L38" s="80"/>
      <c r="M38" s="129"/>
      <c r="N38" s="129"/>
      <c r="O38" s="80"/>
      <c r="P38" s="80"/>
      <c r="Q38" s="107"/>
      <c r="R38" s="18"/>
      <c r="S38" s="18"/>
      <c r="T38" s="19"/>
      <c r="U38" s="18"/>
    </row>
    <row r="39" spans="1:21" s="14" customFormat="1" ht="25.5" hidden="1" x14ac:dyDescent="0.2">
      <c r="A39" s="85">
        <v>127</v>
      </c>
      <c r="B39" s="98" t="s">
        <v>34</v>
      </c>
      <c r="C39" s="82"/>
      <c r="D39" s="80"/>
      <c r="E39" s="80">
        <f>E38</f>
        <v>5.68</v>
      </c>
      <c r="F39" s="80"/>
      <c r="G39" s="80"/>
      <c r="H39" s="80"/>
      <c r="I39" s="91">
        <f>((D38/1000)+(2*H38/1000))*3.14*E39</f>
        <v>46.4</v>
      </c>
      <c r="J39" s="95"/>
      <c r="K39" s="95"/>
      <c r="L39" s="95"/>
      <c r="M39" s="83"/>
      <c r="N39" s="83"/>
      <c r="O39" s="80"/>
      <c r="P39" s="80"/>
      <c r="Q39" s="107"/>
      <c r="R39" s="18"/>
      <c r="S39" s="18"/>
      <c r="T39" s="19"/>
      <c r="U39" s="18"/>
    </row>
    <row r="40" spans="1:21" s="14" customFormat="1" ht="29.25" hidden="1" customHeight="1" x14ac:dyDescent="0.2">
      <c r="A40" s="85">
        <v>128</v>
      </c>
      <c r="B40" s="23" t="s">
        <v>74</v>
      </c>
      <c r="C40" s="82"/>
      <c r="D40" s="120" t="s">
        <v>28</v>
      </c>
      <c r="E40" s="120"/>
      <c r="F40" s="80"/>
      <c r="G40" s="80"/>
      <c r="H40" s="80"/>
      <c r="I40" s="91"/>
      <c r="J40" s="97">
        <f>J41</f>
        <v>5.22</v>
      </c>
      <c r="K40" s="97"/>
      <c r="L40" s="97"/>
      <c r="M40" s="83"/>
      <c r="N40" s="83"/>
      <c r="O40" s="80"/>
      <c r="P40" s="80"/>
      <c r="Q40" s="107"/>
      <c r="R40" s="18"/>
      <c r="S40" s="18"/>
      <c r="T40" s="19"/>
      <c r="U40" s="18"/>
    </row>
    <row r="41" spans="1:21" s="14" customFormat="1" ht="20.25" hidden="1" customHeight="1" x14ac:dyDescent="0.2">
      <c r="A41" s="133">
        <v>129</v>
      </c>
      <c r="B41" s="122" t="s">
        <v>75</v>
      </c>
      <c r="C41" s="117"/>
      <c r="D41" s="120" t="s">
        <v>28</v>
      </c>
      <c r="E41" s="120"/>
      <c r="F41" s="120" t="s">
        <v>76</v>
      </c>
      <c r="G41" s="121"/>
      <c r="H41" s="121">
        <v>150</v>
      </c>
      <c r="I41" s="127"/>
      <c r="J41" s="130">
        <f>((D38/1000)+(H41/1000))*(H41/1000)*3.14*E38</f>
        <v>5.22</v>
      </c>
      <c r="K41" s="84" t="s">
        <v>93</v>
      </c>
      <c r="L41" s="97">
        <v>1.19</v>
      </c>
      <c r="M41" s="84" t="s">
        <v>71</v>
      </c>
      <c r="N41" s="85" t="s">
        <v>32</v>
      </c>
      <c r="O41" s="38">
        <f>J41*L41*130/1000</f>
        <v>0.80800000000000005</v>
      </c>
      <c r="P41" s="85" t="s">
        <v>48</v>
      </c>
      <c r="R41" s="18"/>
      <c r="S41" s="18"/>
      <c r="T41" s="19"/>
      <c r="U41" s="18"/>
    </row>
    <row r="42" spans="1:21" s="14" customFormat="1" ht="21" hidden="1" customHeight="1" x14ac:dyDescent="0.2">
      <c r="A42" s="133"/>
      <c r="B42" s="122"/>
      <c r="C42" s="117"/>
      <c r="D42" s="120"/>
      <c r="E42" s="120"/>
      <c r="F42" s="120"/>
      <c r="G42" s="121"/>
      <c r="H42" s="121"/>
      <c r="I42" s="127"/>
      <c r="J42" s="130"/>
      <c r="K42" s="81" t="s">
        <v>77</v>
      </c>
      <c r="L42" s="80">
        <f>2.9/1000</f>
        <v>2.8999999999999998E-3</v>
      </c>
      <c r="M42" s="105" t="s">
        <v>87</v>
      </c>
      <c r="N42" s="85" t="s">
        <v>32</v>
      </c>
      <c r="O42" s="40">
        <f>J41*L42</f>
        <v>1.5100000000000001E-2</v>
      </c>
      <c r="P42" s="85" t="s">
        <v>45</v>
      </c>
      <c r="R42" s="18"/>
      <c r="S42" s="18"/>
      <c r="T42" s="19"/>
      <c r="U42" s="18"/>
    </row>
    <row r="43" spans="1:21" s="14" customFormat="1" ht="33.75" hidden="1" customHeight="1" x14ac:dyDescent="0.2">
      <c r="A43" s="85">
        <v>130</v>
      </c>
      <c r="B43" s="23" t="s">
        <v>78</v>
      </c>
      <c r="C43" s="82"/>
      <c r="D43" s="120" t="s">
        <v>28</v>
      </c>
      <c r="E43" s="120"/>
      <c r="F43" s="80"/>
      <c r="G43" s="80"/>
      <c r="H43" s="80"/>
      <c r="I43" s="91"/>
      <c r="J43" s="97">
        <f>J44</f>
        <v>10.48</v>
      </c>
      <c r="K43" s="97"/>
      <c r="L43" s="97"/>
      <c r="M43" s="84"/>
      <c r="N43" s="85"/>
      <c r="O43" s="38"/>
      <c r="P43" s="85"/>
      <c r="Q43" s="99" t="s">
        <v>113</v>
      </c>
      <c r="R43" s="79"/>
      <c r="S43" s="79"/>
      <c r="T43" s="19"/>
      <c r="U43" s="18"/>
    </row>
    <row r="44" spans="1:21" s="14" customFormat="1" ht="38.25" hidden="1" x14ac:dyDescent="0.2">
      <c r="A44" s="133">
        <v>131</v>
      </c>
      <c r="B44" s="122" t="s">
        <v>79</v>
      </c>
      <c r="C44" s="117"/>
      <c r="D44" s="120" t="s">
        <v>28</v>
      </c>
      <c r="E44" s="120"/>
      <c r="F44" s="131" t="s">
        <v>80</v>
      </c>
      <c r="G44" s="124" t="s">
        <v>91</v>
      </c>
      <c r="H44" s="121">
        <v>250</v>
      </c>
      <c r="I44" s="127"/>
      <c r="J44" s="130">
        <f>3.14*((D38/1000+2*H41/1000)+H44/1000)*H44/1000*E38</f>
        <v>10.48</v>
      </c>
      <c r="K44" s="92" t="s">
        <v>54</v>
      </c>
      <c r="L44" s="97">
        <v>1.24</v>
      </c>
      <c r="M44" s="104" t="s">
        <v>88</v>
      </c>
      <c r="N44" s="85" t="s">
        <v>72</v>
      </c>
      <c r="O44" s="38">
        <f>L44*J44</f>
        <v>12.994999999999999</v>
      </c>
      <c r="P44" s="85" t="s">
        <v>45</v>
      </c>
      <c r="R44" s="18"/>
      <c r="S44" s="18"/>
      <c r="T44" s="19"/>
      <c r="U44" s="18"/>
    </row>
    <row r="45" spans="1:21" s="14" customFormat="1" ht="20.25" hidden="1" customHeight="1" x14ac:dyDescent="0.2">
      <c r="A45" s="133"/>
      <c r="B45" s="122"/>
      <c r="C45" s="117"/>
      <c r="D45" s="120"/>
      <c r="E45" s="120"/>
      <c r="F45" s="131"/>
      <c r="G45" s="124"/>
      <c r="H45" s="121"/>
      <c r="I45" s="127"/>
      <c r="J45" s="130"/>
      <c r="K45" s="92" t="s">
        <v>55</v>
      </c>
      <c r="L45" s="80">
        <f>2.5/1000</f>
        <v>2.5000000000000001E-3</v>
      </c>
      <c r="M45" s="105" t="s">
        <v>87</v>
      </c>
      <c r="N45" s="85" t="s">
        <v>32</v>
      </c>
      <c r="O45" s="40">
        <f>J44*L45</f>
        <v>2.6200000000000001E-2</v>
      </c>
      <c r="P45" s="85" t="s">
        <v>45</v>
      </c>
      <c r="R45" s="18"/>
      <c r="S45" s="18"/>
      <c r="T45" s="19"/>
      <c r="U45" s="18"/>
    </row>
    <row r="46" spans="1:21" s="14" customFormat="1" ht="25.5" hidden="1" x14ac:dyDescent="0.2">
      <c r="A46" s="133">
        <v>132</v>
      </c>
      <c r="B46" s="119" t="s">
        <v>35</v>
      </c>
      <c r="C46" s="117"/>
      <c r="D46" s="118"/>
      <c r="E46" s="118">
        <f>E38</f>
        <v>5.68</v>
      </c>
      <c r="F46" s="124" t="s">
        <v>91</v>
      </c>
      <c r="G46" s="118"/>
      <c r="H46" s="121"/>
      <c r="I46" s="127">
        <f>3.14*((D38/1000)+2*(H41/1000+H44/1000))*E46</f>
        <v>46.4</v>
      </c>
      <c r="J46" s="121"/>
      <c r="K46" s="81" t="s">
        <v>57</v>
      </c>
      <c r="L46" s="24">
        <f>4.6/1000</f>
        <v>4.5999999999999999E-3</v>
      </c>
      <c r="M46" s="106" t="s">
        <v>86</v>
      </c>
      <c r="N46" s="85" t="s">
        <v>32</v>
      </c>
      <c r="O46" s="41">
        <f>I46*L46</f>
        <v>0.21299999999999999</v>
      </c>
      <c r="P46" s="85" t="s">
        <v>45</v>
      </c>
      <c r="R46" s="18"/>
      <c r="S46" s="18"/>
      <c r="T46" s="19"/>
      <c r="U46" s="18"/>
    </row>
    <row r="47" spans="1:21" s="14" customFormat="1" ht="30.75" hidden="1" customHeight="1" x14ac:dyDescent="0.2">
      <c r="A47" s="133"/>
      <c r="B47" s="119"/>
      <c r="C47" s="117"/>
      <c r="D47" s="118"/>
      <c r="E47" s="118"/>
      <c r="F47" s="124"/>
      <c r="G47" s="118"/>
      <c r="H47" s="121"/>
      <c r="I47" s="127"/>
      <c r="J47" s="121"/>
      <c r="K47" s="81" t="s">
        <v>58</v>
      </c>
      <c r="L47" s="80">
        <f>0.015/1000</f>
        <v>1.5E-5</v>
      </c>
      <c r="M47" s="106" t="s">
        <v>85</v>
      </c>
      <c r="N47" s="85" t="s">
        <v>32</v>
      </c>
      <c r="O47" s="40">
        <f>I46*L47</f>
        <v>6.9999999999999999E-4</v>
      </c>
      <c r="P47" s="85" t="s">
        <v>45</v>
      </c>
      <c r="R47" s="18"/>
      <c r="S47" s="18"/>
      <c r="T47" s="19"/>
      <c r="U47" s="18"/>
    </row>
    <row r="48" spans="1:21" s="14" customFormat="1" ht="12" customHeight="1" x14ac:dyDescent="0.25">
      <c r="A48" s="42"/>
      <c r="B48" s="52" t="s">
        <v>97</v>
      </c>
      <c r="C48" s="56" t="s">
        <v>107</v>
      </c>
      <c r="D48" s="42"/>
      <c r="E48" s="42"/>
      <c r="F48" s="42"/>
      <c r="G48" s="34"/>
      <c r="H48" s="42"/>
      <c r="I48" s="35"/>
      <c r="J48" s="42"/>
      <c r="K48" s="43"/>
      <c r="L48" s="42"/>
      <c r="M48" s="44"/>
      <c r="N48" s="42"/>
      <c r="O48" s="45"/>
      <c r="P48" s="46"/>
      <c r="R48" s="18"/>
      <c r="S48" s="18"/>
      <c r="T48" s="19"/>
      <c r="U48" s="18"/>
    </row>
    <row r="49" spans="1:18" s="56" customFormat="1" ht="15" x14ac:dyDescent="0.2">
      <c r="H49" s="57"/>
      <c r="I49" s="57"/>
      <c r="J49" s="57"/>
      <c r="K49" s="57"/>
      <c r="L49" s="57"/>
      <c r="M49" s="57"/>
      <c r="N49" s="58"/>
      <c r="Q49" s="59"/>
      <c r="R49" s="59"/>
    </row>
    <row r="50" spans="1:18" s="48" customFormat="1" ht="15" x14ac:dyDescent="0.25"/>
    <row r="51" spans="1:18" s="48" customFormat="1" ht="15" x14ac:dyDescent="0.25">
      <c r="G51" s="100" t="s">
        <v>98</v>
      </c>
      <c r="H51" s="101"/>
      <c r="I51" s="102"/>
      <c r="J51" s="101"/>
      <c r="K51" s="101"/>
      <c r="L51" s="101"/>
      <c r="M51" s="103"/>
      <c r="N51" s="101"/>
      <c r="O51" s="100" t="s">
        <v>99</v>
      </c>
      <c r="P51" s="78"/>
    </row>
    <row r="52" spans="1:18" x14ac:dyDescent="0.2">
      <c r="A52" s="2"/>
      <c r="B52" s="3"/>
      <c r="C52" s="4"/>
      <c r="D52" s="2"/>
      <c r="E52" s="2"/>
      <c r="F52" s="2"/>
      <c r="G52" s="2"/>
      <c r="H52" s="2"/>
      <c r="I52" s="5"/>
      <c r="J52" s="2"/>
      <c r="K52" s="21"/>
      <c r="L52" s="21"/>
      <c r="M52" s="6"/>
      <c r="N52" s="2"/>
      <c r="O52" s="2"/>
      <c r="P52" s="2"/>
    </row>
    <row r="53" spans="1:18" x14ac:dyDescent="0.2">
      <c r="A53" s="2"/>
      <c r="B53" s="3"/>
      <c r="C53" s="4"/>
      <c r="D53" s="2"/>
      <c r="E53" s="2"/>
      <c r="F53" s="2"/>
      <c r="G53" s="2"/>
      <c r="H53" s="2"/>
      <c r="I53" s="5"/>
      <c r="J53" s="2"/>
      <c r="K53" s="21"/>
      <c r="L53" s="21"/>
      <c r="M53" s="6"/>
      <c r="N53" s="2"/>
      <c r="O53" s="2"/>
      <c r="P53" s="2"/>
    </row>
    <row r="54" spans="1:18" x14ac:dyDescent="0.2">
      <c r="A54" s="2"/>
      <c r="B54" s="3"/>
      <c r="C54" s="4"/>
      <c r="D54" s="2"/>
      <c r="E54" s="2"/>
      <c r="F54" s="2"/>
      <c r="G54" s="2"/>
      <c r="H54" s="2"/>
      <c r="I54" s="5"/>
      <c r="J54" s="2"/>
      <c r="K54" s="21"/>
      <c r="L54" s="21"/>
      <c r="M54" s="6"/>
      <c r="N54" s="2"/>
      <c r="O54" s="2"/>
      <c r="P54" s="2"/>
    </row>
    <row r="55" spans="1:18" x14ac:dyDescent="0.2">
      <c r="A55" s="2"/>
      <c r="B55" s="3"/>
      <c r="C55" s="4"/>
      <c r="D55" s="2"/>
      <c r="E55" s="2"/>
      <c r="F55" s="2"/>
      <c r="G55" s="2"/>
      <c r="H55" s="2"/>
      <c r="I55" s="5"/>
      <c r="J55" s="2"/>
      <c r="K55" s="21"/>
      <c r="L55" s="21"/>
      <c r="M55" s="6"/>
      <c r="N55" s="2"/>
      <c r="O55" s="2"/>
      <c r="P55" s="2"/>
    </row>
    <row r="56" spans="1:18" x14ac:dyDescent="0.2">
      <c r="A56" s="2"/>
      <c r="B56" s="3"/>
      <c r="C56" s="4"/>
      <c r="D56" s="2"/>
      <c r="E56" s="2"/>
      <c r="F56" s="2"/>
      <c r="G56" s="2"/>
      <c r="H56" s="2"/>
      <c r="I56" s="5"/>
      <c r="J56" s="2"/>
      <c r="K56" s="21"/>
      <c r="L56" s="21"/>
      <c r="M56" s="6"/>
      <c r="N56" s="2"/>
      <c r="O56" s="2"/>
      <c r="P56" s="2"/>
    </row>
    <row r="57" spans="1:18" x14ac:dyDescent="0.2">
      <c r="A57" s="2"/>
      <c r="B57" s="3"/>
      <c r="C57" s="4"/>
      <c r="D57" s="2"/>
      <c r="E57" s="2"/>
      <c r="F57" s="2"/>
      <c r="G57" s="2"/>
      <c r="H57" s="2"/>
      <c r="I57" s="5"/>
      <c r="J57" s="2"/>
      <c r="K57" s="21"/>
      <c r="L57" s="21"/>
      <c r="M57" s="6"/>
      <c r="N57" s="2"/>
      <c r="O57" s="2"/>
      <c r="P57" s="2"/>
    </row>
    <row r="58" spans="1:18" x14ac:dyDescent="0.2">
      <c r="A58" s="2"/>
      <c r="B58" s="3"/>
      <c r="C58" s="4"/>
      <c r="D58" s="2"/>
      <c r="E58" s="2"/>
      <c r="F58" s="2"/>
      <c r="G58" s="2"/>
      <c r="H58" s="2"/>
      <c r="I58" s="5"/>
      <c r="J58" s="2"/>
      <c r="K58" s="21"/>
      <c r="L58" s="21"/>
      <c r="M58" s="6"/>
      <c r="N58" s="2"/>
      <c r="O58" s="2"/>
      <c r="P58" s="2"/>
    </row>
    <row r="59" spans="1:18" x14ac:dyDescent="0.2">
      <c r="A59" s="2"/>
      <c r="B59" s="3"/>
      <c r="C59" s="4"/>
      <c r="D59" s="2"/>
      <c r="E59" s="2"/>
      <c r="F59" s="2"/>
      <c r="G59" s="2"/>
      <c r="H59" s="2"/>
      <c r="I59" s="5"/>
      <c r="J59" s="2"/>
      <c r="K59" s="21"/>
      <c r="L59" s="21"/>
      <c r="M59" s="6"/>
      <c r="N59" s="2"/>
      <c r="O59" s="2"/>
      <c r="P59" s="2"/>
    </row>
    <row r="60" spans="1:18" x14ac:dyDescent="0.2">
      <c r="A60" s="2"/>
      <c r="B60" s="3"/>
      <c r="C60" s="4"/>
      <c r="D60" s="2"/>
      <c r="E60" s="2"/>
      <c r="F60" s="2"/>
      <c r="G60" s="2"/>
      <c r="H60" s="2"/>
      <c r="I60" s="5"/>
      <c r="J60" s="2"/>
      <c r="K60" s="21"/>
      <c r="L60" s="21"/>
      <c r="M60" s="6"/>
      <c r="N60" s="2"/>
      <c r="O60" s="2"/>
      <c r="P60" s="2"/>
    </row>
    <row r="61" spans="1:18" x14ac:dyDescent="0.2">
      <c r="A61" s="2"/>
      <c r="B61" s="3"/>
      <c r="C61" s="4"/>
      <c r="D61" s="2"/>
      <c r="E61" s="2"/>
      <c r="F61" s="2"/>
      <c r="G61" s="2"/>
      <c r="H61" s="2"/>
      <c r="I61" s="5"/>
      <c r="J61" s="2"/>
      <c r="K61" s="21"/>
      <c r="L61" s="21"/>
      <c r="M61" s="6"/>
      <c r="N61" s="2"/>
      <c r="O61" s="2"/>
      <c r="P61" s="2"/>
    </row>
    <row r="62" spans="1:18" x14ac:dyDescent="0.2">
      <c r="A62" s="2"/>
      <c r="B62" s="3"/>
      <c r="C62" s="4"/>
      <c r="D62" s="2"/>
      <c r="E62" s="2"/>
      <c r="F62" s="2"/>
      <c r="G62" s="2"/>
      <c r="H62" s="2"/>
      <c r="I62" s="5"/>
      <c r="J62" s="2"/>
      <c r="K62" s="21"/>
      <c r="L62" s="21"/>
      <c r="M62" s="6"/>
      <c r="N62" s="2"/>
      <c r="O62" s="2"/>
      <c r="P62" s="2"/>
    </row>
    <row r="63" spans="1:18" x14ac:dyDescent="0.2">
      <c r="A63" s="2"/>
      <c r="B63" s="3"/>
      <c r="C63" s="4"/>
      <c r="D63" s="2"/>
      <c r="E63" s="2"/>
      <c r="F63" s="2"/>
      <c r="G63" s="2"/>
      <c r="H63" s="2"/>
      <c r="I63" s="5"/>
      <c r="J63" s="2"/>
      <c r="K63" s="21"/>
      <c r="L63" s="21"/>
      <c r="M63" s="7"/>
      <c r="N63" s="2"/>
      <c r="O63" s="2"/>
      <c r="P63" s="2"/>
    </row>
    <row r="64" spans="1:18" x14ac:dyDescent="0.2">
      <c r="A64" s="2"/>
      <c r="B64" s="3"/>
      <c r="C64" s="4"/>
      <c r="D64" s="2"/>
      <c r="E64" s="2"/>
      <c r="F64" s="2"/>
      <c r="G64" s="2"/>
      <c r="H64" s="2"/>
      <c r="I64" s="2"/>
      <c r="J64" s="2"/>
      <c r="K64" s="21"/>
      <c r="L64" s="21"/>
      <c r="M64" s="6"/>
      <c r="N64" s="8"/>
      <c r="O64" s="8"/>
      <c r="P64" s="2"/>
    </row>
    <row r="65" spans="1:16" s="17" customFormat="1" x14ac:dyDescent="0.2">
      <c r="A65" s="2"/>
      <c r="B65" s="9"/>
      <c r="C65" s="10"/>
      <c r="D65" s="2"/>
      <c r="E65" s="2"/>
      <c r="F65" s="2"/>
      <c r="G65" s="2"/>
      <c r="H65" s="2"/>
      <c r="I65" s="2"/>
      <c r="J65" s="2"/>
      <c r="K65" s="21"/>
      <c r="L65" s="21"/>
      <c r="M65" s="4"/>
      <c r="N65" s="2"/>
      <c r="O65" s="2"/>
    </row>
    <row r="66" spans="1:16" s="17" customFormat="1" x14ac:dyDescent="0.2">
      <c r="A66" s="2"/>
      <c r="B66" s="9"/>
      <c r="C66" s="10"/>
      <c r="D66" s="2"/>
      <c r="E66" s="2"/>
      <c r="F66" s="2"/>
      <c r="G66" s="2"/>
      <c r="H66" s="2"/>
      <c r="I66" s="2"/>
      <c r="J66" s="2"/>
      <c r="K66" s="21"/>
      <c r="L66" s="21"/>
      <c r="M66" s="3"/>
      <c r="N66" s="2"/>
      <c r="O66" s="2"/>
      <c r="P66" s="2"/>
    </row>
    <row r="67" spans="1:16" s="17" customFormat="1" x14ac:dyDescent="0.2">
      <c r="A67" s="2"/>
      <c r="B67" s="9"/>
      <c r="C67" s="10"/>
      <c r="D67" s="2"/>
      <c r="E67" s="2"/>
      <c r="F67" s="2"/>
      <c r="G67" s="2"/>
      <c r="H67" s="2"/>
      <c r="I67" s="2"/>
      <c r="J67" s="2"/>
      <c r="K67" s="21"/>
      <c r="L67" s="21"/>
      <c r="M67" s="3"/>
      <c r="N67" s="2"/>
      <c r="O67" s="2"/>
      <c r="P67" s="2"/>
    </row>
    <row r="68" spans="1:16" s="17" customFormat="1" x14ac:dyDescent="0.2">
      <c r="A68" s="2"/>
      <c r="B68" s="9"/>
      <c r="C68" s="10"/>
      <c r="D68" s="2"/>
      <c r="E68" s="2"/>
      <c r="F68" s="2"/>
      <c r="G68" s="2"/>
      <c r="H68" s="2"/>
      <c r="I68" s="2"/>
      <c r="J68" s="2"/>
      <c r="K68" s="21"/>
      <c r="L68" s="21"/>
      <c r="M68" s="3"/>
      <c r="N68" s="2"/>
      <c r="O68" s="11"/>
      <c r="P68" s="2"/>
    </row>
    <row r="69" spans="1:16" s="17" customFormat="1" x14ac:dyDescent="0.2">
      <c r="A69" s="2"/>
      <c r="B69" s="9"/>
      <c r="C69" s="10"/>
      <c r="D69" s="2"/>
      <c r="E69" s="2"/>
      <c r="F69" s="2"/>
      <c r="G69" s="2"/>
      <c r="H69" s="2"/>
      <c r="I69" s="2"/>
      <c r="J69" s="2"/>
      <c r="K69" s="21"/>
      <c r="L69" s="21"/>
      <c r="M69" s="3"/>
      <c r="N69" s="2"/>
      <c r="O69" s="2"/>
      <c r="P69" s="2"/>
    </row>
    <row r="70" spans="1:16" s="17" customFormat="1" x14ac:dyDescent="0.2">
      <c r="A70" s="2"/>
      <c r="B70" s="9"/>
      <c r="C70" s="10"/>
      <c r="D70" s="2"/>
      <c r="E70" s="2"/>
      <c r="F70" s="2"/>
      <c r="G70" s="2"/>
      <c r="H70" s="2"/>
      <c r="I70" s="2"/>
      <c r="J70" s="2"/>
      <c r="K70" s="21"/>
      <c r="L70" s="21"/>
      <c r="M70" s="3"/>
      <c r="N70" s="2"/>
      <c r="O70" s="2"/>
      <c r="P70" s="2"/>
    </row>
    <row r="71" spans="1:16" s="17" customFormat="1" x14ac:dyDescent="0.2">
      <c r="A71" s="2"/>
      <c r="B71" s="9"/>
      <c r="C71" s="10"/>
      <c r="D71" s="2"/>
      <c r="E71" s="2"/>
      <c r="F71" s="2"/>
      <c r="G71" s="2"/>
      <c r="H71" s="2"/>
      <c r="I71" s="2"/>
      <c r="J71" s="2"/>
      <c r="K71" s="21"/>
      <c r="L71" s="21"/>
      <c r="M71" s="3"/>
      <c r="N71" s="2"/>
      <c r="O71" s="12"/>
      <c r="P71" s="2"/>
    </row>
    <row r="72" spans="1:16" s="17" customFormat="1" x14ac:dyDescent="0.2">
      <c r="A72" s="2"/>
      <c r="B72" s="9"/>
      <c r="C72" s="10"/>
      <c r="D72" s="2"/>
      <c r="E72" s="2"/>
      <c r="F72" s="2"/>
      <c r="G72" s="2"/>
      <c r="H72" s="2"/>
      <c r="I72" s="2"/>
      <c r="J72" s="2"/>
      <c r="K72" s="21"/>
      <c r="L72" s="21"/>
      <c r="M72" s="3"/>
      <c r="N72" s="2"/>
      <c r="O72" s="11"/>
      <c r="P72" s="2"/>
    </row>
    <row r="73" spans="1:16" s="17" customFormat="1" x14ac:dyDescent="0.2">
      <c r="A73" s="2"/>
      <c r="B73" s="9"/>
      <c r="C73" s="10"/>
      <c r="D73" s="2"/>
      <c r="E73" s="2"/>
      <c r="F73" s="2"/>
      <c r="G73" s="2"/>
      <c r="H73" s="2"/>
      <c r="I73" s="2"/>
      <c r="J73" s="2"/>
      <c r="K73" s="21"/>
      <c r="L73" s="21"/>
      <c r="M73" s="3"/>
      <c r="N73" s="2"/>
      <c r="O73" s="11"/>
      <c r="P73" s="2"/>
    </row>
    <row r="74" spans="1:16" s="17" customFormat="1" x14ac:dyDescent="0.2">
      <c r="A74" s="2"/>
      <c r="B74" s="9"/>
      <c r="C74" s="10"/>
      <c r="D74" s="2"/>
      <c r="E74" s="2"/>
      <c r="F74" s="2"/>
      <c r="G74" s="2"/>
      <c r="H74" s="2"/>
      <c r="I74" s="2"/>
      <c r="J74" s="2"/>
      <c r="K74" s="21"/>
      <c r="L74" s="21"/>
      <c r="M74" s="3"/>
      <c r="N74" s="2"/>
      <c r="O74" s="2"/>
      <c r="P74" s="2"/>
    </row>
    <row r="75" spans="1:16" s="17" customFormat="1" x14ac:dyDescent="0.2">
      <c r="A75" s="2"/>
      <c r="B75" s="9"/>
      <c r="C75" s="10"/>
      <c r="D75" s="2"/>
      <c r="E75" s="2"/>
      <c r="F75" s="2"/>
      <c r="G75" s="2"/>
      <c r="H75" s="2"/>
      <c r="I75" s="2"/>
      <c r="J75" s="2"/>
      <c r="K75" s="21"/>
      <c r="L75" s="21"/>
      <c r="M75" s="3"/>
      <c r="N75" s="2"/>
      <c r="O75" s="12"/>
      <c r="P75" s="2"/>
    </row>
    <row r="76" spans="1:16" s="17" customFormat="1" x14ac:dyDescent="0.2">
      <c r="A76" s="2"/>
      <c r="B76" s="9"/>
      <c r="C76" s="10"/>
      <c r="D76" s="2"/>
      <c r="E76" s="2"/>
      <c r="F76" s="2"/>
      <c r="G76" s="2"/>
      <c r="H76" s="2"/>
      <c r="I76" s="2"/>
      <c r="J76" s="2"/>
      <c r="K76" s="21"/>
      <c r="L76" s="21"/>
      <c r="M76" s="3"/>
      <c r="N76" s="2"/>
      <c r="O76" s="2"/>
      <c r="P76" s="2"/>
    </row>
    <row r="77" spans="1:16" s="17" customFormat="1" x14ac:dyDescent="0.2">
      <c r="A77" s="2"/>
      <c r="B77" s="9"/>
      <c r="C77" s="10"/>
      <c r="D77" s="2"/>
      <c r="E77" s="2"/>
      <c r="F77" s="2"/>
      <c r="G77" s="2"/>
      <c r="H77" s="2"/>
      <c r="I77" s="2"/>
      <c r="J77" s="2"/>
      <c r="K77" s="21"/>
      <c r="L77" s="21"/>
      <c r="M77" s="3"/>
      <c r="N77" s="2"/>
      <c r="O77" s="11"/>
      <c r="P77" s="2"/>
    </row>
    <row r="78" spans="1:16" s="17" customFormat="1" x14ac:dyDescent="0.2">
      <c r="A78" s="2"/>
      <c r="B78" s="9"/>
      <c r="C78" s="10"/>
      <c r="D78" s="2"/>
      <c r="E78" s="2"/>
      <c r="F78" s="2"/>
      <c r="G78" s="2"/>
      <c r="H78" s="2"/>
      <c r="I78" s="2"/>
      <c r="J78" s="2"/>
      <c r="K78" s="21"/>
      <c r="L78" s="21"/>
      <c r="M78" s="3"/>
      <c r="N78" s="2"/>
      <c r="O78" s="11"/>
      <c r="P78" s="2"/>
    </row>
    <row r="79" spans="1:16" s="17" customFormat="1" x14ac:dyDescent="0.2">
      <c r="A79" s="2"/>
      <c r="B79" s="9"/>
      <c r="C79" s="10"/>
      <c r="D79" s="2"/>
      <c r="E79" s="2"/>
      <c r="F79" s="2"/>
      <c r="G79" s="2"/>
      <c r="H79" s="2"/>
      <c r="I79" s="2"/>
      <c r="J79" s="2"/>
      <c r="K79" s="21"/>
      <c r="L79" s="21"/>
      <c r="M79" s="3"/>
      <c r="N79" s="2"/>
      <c r="O79" s="11"/>
      <c r="P79" s="2"/>
    </row>
    <row r="80" spans="1:16" s="17" customFormat="1" x14ac:dyDescent="0.2">
      <c r="A80" s="2"/>
      <c r="B80" s="9"/>
      <c r="C80" s="10"/>
      <c r="D80" s="2"/>
      <c r="E80" s="2"/>
      <c r="F80" s="2"/>
      <c r="G80" s="2"/>
      <c r="H80" s="2"/>
      <c r="I80" s="2"/>
      <c r="J80" s="2"/>
      <c r="K80" s="21"/>
      <c r="L80" s="21"/>
      <c r="M80" s="3"/>
      <c r="N80" s="2"/>
      <c r="O80" s="2"/>
      <c r="P80" s="2"/>
    </row>
    <row r="81" spans="1:16" s="17" customFormat="1" x14ac:dyDescent="0.2">
      <c r="A81" s="2"/>
      <c r="B81" s="9"/>
      <c r="C81" s="10"/>
      <c r="D81" s="2"/>
      <c r="E81" s="2"/>
      <c r="F81" s="2"/>
      <c r="G81" s="2"/>
      <c r="H81" s="2"/>
      <c r="I81" s="2"/>
      <c r="J81" s="2"/>
      <c r="K81" s="21"/>
      <c r="L81" s="21"/>
      <c r="M81" s="6"/>
      <c r="N81" s="2"/>
      <c r="O81" s="2"/>
      <c r="P81" s="2"/>
    </row>
    <row r="82" spans="1:16" s="17" customFormat="1" x14ac:dyDescent="0.2">
      <c r="A82" s="2"/>
      <c r="C82" s="10"/>
      <c r="D82" s="2"/>
      <c r="E82" s="2"/>
      <c r="F82" s="2"/>
      <c r="G82" s="2"/>
      <c r="H82" s="2"/>
      <c r="I82" s="2"/>
      <c r="J82" s="2"/>
      <c r="K82" s="21"/>
      <c r="L82" s="21"/>
      <c r="M82" s="6"/>
      <c r="N82" s="2"/>
      <c r="O82" s="13"/>
      <c r="P82" s="2"/>
    </row>
    <row r="83" spans="1:16" s="17" customFormat="1" x14ac:dyDescent="0.2">
      <c r="A83" s="2"/>
      <c r="C83" s="10"/>
      <c r="D83" s="2"/>
      <c r="E83" s="2"/>
      <c r="F83" s="2"/>
      <c r="G83" s="16"/>
      <c r="H83" s="16"/>
      <c r="I83" s="1"/>
      <c r="J83" s="1"/>
      <c r="K83" s="1"/>
      <c r="L83" s="1"/>
      <c r="M83" s="16"/>
      <c r="N83" s="2"/>
      <c r="O83" s="13"/>
      <c r="P83" s="2"/>
    </row>
    <row r="84" spans="1:16" x14ac:dyDescent="0.2">
      <c r="H84" s="16"/>
      <c r="M84" s="16"/>
    </row>
    <row r="85" spans="1:16" x14ac:dyDescent="0.2">
      <c r="H85" s="16"/>
      <c r="M85" s="16"/>
    </row>
    <row r="86" spans="1:16" x14ac:dyDescent="0.2">
      <c r="H86" s="16"/>
      <c r="M86" s="16"/>
    </row>
    <row r="87" spans="1:16" x14ac:dyDescent="0.2">
      <c r="H87" s="16"/>
      <c r="M87" s="16"/>
    </row>
    <row r="88" spans="1:16" x14ac:dyDescent="0.2">
      <c r="H88" s="16"/>
      <c r="M88" s="16"/>
    </row>
    <row r="89" spans="1:16" x14ac:dyDescent="0.2">
      <c r="H89" s="16"/>
      <c r="M89" s="16"/>
    </row>
    <row r="90" spans="1:16" x14ac:dyDescent="0.2">
      <c r="H90" s="16"/>
      <c r="M90" s="16"/>
    </row>
    <row r="91" spans="1:16" x14ac:dyDescent="0.2">
      <c r="H91" s="16"/>
      <c r="M91" s="16"/>
    </row>
    <row r="92" spans="1:16" x14ac:dyDescent="0.2">
      <c r="H92" s="16"/>
    </row>
  </sheetData>
  <autoFilter ref="M1:M92"/>
  <mergeCells count="88">
    <mergeCell ref="A44:A45"/>
    <mergeCell ref="A46:A47"/>
    <mergeCell ref="A16:P16"/>
    <mergeCell ref="A19:A20"/>
    <mergeCell ref="A22:A23"/>
    <mergeCell ref="A26:A31"/>
    <mergeCell ref="A33:A36"/>
    <mergeCell ref="A37:P37"/>
    <mergeCell ref="A41:A42"/>
    <mergeCell ref="B22:B23"/>
    <mergeCell ref="C22:C23"/>
    <mergeCell ref="F26:F31"/>
    <mergeCell ref="D43:E43"/>
    <mergeCell ref="H22:H23"/>
    <mergeCell ref="F19:F20"/>
    <mergeCell ref="G19:G20"/>
    <mergeCell ref="H19:H20"/>
    <mergeCell ref="D18:E18"/>
    <mergeCell ref="F22:F23"/>
    <mergeCell ref="G22:G23"/>
    <mergeCell ref="D22:E23"/>
    <mergeCell ref="D21:E21"/>
    <mergeCell ref="G46:G47"/>
    <mergeCell ref="H46:H47"/>
    <mergeCell ref="I46:I47"/>
    <mergeCell ref="J46:J47"/>
    <mergeCell ref="D33:E33"/>
    <mergeCell ref="D34:E34"/>
    <mergeCell ref="D35:E35"/>
    <mergeCell ref="D36:E36"/>
    <mergeCell ref="D44:E45"/>
    <mergeCell ref="F44:F45"/>
    <mergeCell ref="G44:G45"/>
    <mergeCell ref="H44:H45"/>
    <mergeCell ref="I44:I45"/>
    <mergeCell ref="J44:J45"/>
    <mergeCell ref="I22:I23"/>
    <mergeCell ref="J22:J23"/>
    <mergeCell ref="I19:I20"/>
    <mergeCell ref="J19:J20"/>
    <mergeCell ref="J41:J42"/>
    <mergeCell ref="H26:H31"/>
    <mergeCell ref="I26:I31"/>
    <mergeCell ref="B33:B36"/>
    <mergeCell ref="H41:H42"/>
    <mergeCell ref="I41:I42"/>
    <mergeCell ref="A32:P32"/>
    <mergeCell ref="M38:N38"/>
    <mergeCell ref="D40:E40"/>
    <mergeCell ref="J26:J31"/>
    <mergeCell ref="B26:B31"/>
    <mergeCell ref="F46:F47"/>
    <mergeCell ref="B41:B42"/>
    <mergeCell ref="C41:C42"/>
    <mergeCell ref="C26:C31"/>
    <mergeCell ref="D26:E31"/>
    <mergeCell ref="B44:B45"/>
    <mergeCell ref="C44:C45"/>
    <mergeCell ref="F41:F42"/>
    <mergeCell ref="G41:G42"/>
    <mergeCell ref="B19:B20"/>
    <mergeCell ref="C19:C20"/>
    <mergeCell ref="D19:E20"/>
    <mergeCell ref="G26:G31"/>
    <mergeCell ref="D24:E24"/>
    <mergeCell ref="C46:C47"/>
    <mergeCell ref="D46:D47"/>
    <mergeCell ref="E46:E47"/>
    <mergeCell ref="B46:B47"/>
    <mergeCell ref="D41:E42"/>
    <mergeCell ref="A10:P10"/>
    <mergeCell ref="M12:P13"/>
    <mergeCell ref="F12:F14"/>
    <mergeCell ref="G12:G14"/>
    <mergeCell ref="A12:A14"/>
    <mergeCell ref="B12:B14"/>
    <mergeCell ref="C12:C14"/>
    <mergeCell ref="H12:H14"/>
    <mergeCell ref="I12:J13"/>
    <mergeCell ref="K12:L13"/>
    <mergeCell ref="A11:P11"/>
    <mergeCell ref="D12:D14"/>
    <mergeCell ref="E12:E14"/>
    <mergeCell ref="M4:P4"/>
    <mergeCell ref="O5:P5"/>
    <mergeCell ref="N6:P6"/>
    <mergeCell ref="A8:P8"/>
    <mergeCell ref="A9:P9"/>
  </mergeCells>
  <phoneticPr fontId="0" type="noConversion"/>
  <printOptions horizontalCentered="1"/>
  <pageMargins left="0.19685039370078741" right="0.19685039370078741" top="0.59055118110236227" bottom="0.31496062992125984" header="0.15748031496062992" footer="0.15748031496062992"/>
  <pageSetup paperSize="9" scale="70" fitToHeight="0" orientation="landscape" r:id="rId1"/>
  <headerFooter alignWithMargins="0">
    <oddFooter>&amp;R   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7-ТИ-КЦ-21</vt:lpstr>
      <vt:lpstr>'7-ТИ-КЦ-21'!Заголовки_для_печати</vt:lpstr>
      <vt:lpstr>'7-ТИ-КЦ-21'!Область_печати</vt:lpstr>
    </vt:vector>
  </TitlesOfParts>
  <Company>Dars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K68</dc:creator>
  <cp:lastModifiedBy>Дмитриева Надежда</cp:lastModifiedBy>
  <cp:lastPrinted>2021-08-23T05:31:54Z</cp:lastPrinted>
  <dcterms:created xsi:type="dcterms:W3CDTF">2005-03-23T06:57:05Z</dcterms:created>
  <dcterms:modified xsi:type="dcterms:W3CDTF">2021-08-23T05:50:17Z</dcterms:modified>
</cp:coreProperties>
</file>