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dfs\БЭК_УИТЭЦ\ОППР\Папка обмена\Оборудование 2024\УСЛУГИ\ЭПБ\ЛОТ ЭПБ после наработки установленного срока службы технических устройств КТЦ\"/>
    </mc:Choice>
  </mc:AlternateContent>
  <bookViews>
    <workbookView xWindow="0" yWindow="120" windowWidth="19320" windowHeight="13095"/>
  </bookViews>
  <sheets>
    <sheet name="Смета" sheetId="6" r:id="rId1"/>
    <sheet name="РНС" sheetId="8" state="hidden" r:id="rId2"/>
    <sheet name="ВОУ " sheetId="7" r:id="rId3"/>
    <sheet name="Лист1" sheetId="5" state="hidden" r:id="rId4"/>
    <sheet name="аморт" sheetId="4" state="hidden" r:id="rId5"/>
  </sheets>
  <externalReferences>
    <externalReference r:id="rId6"/>
  </externalReferences>
  <definedNames>
    <definedName name="_xlnm.Print_Area" localSheetId="2">'ВОУ '!$A$1:$I$61</definedName>
    <definedName name="_xlnm.Print_Area" localSheetId="1">РНС!$A$1:$G$37</definedName>
    <definedName name="_xlnm.Print_Area" localSheetId="0">Смета!$A$1:$C$61</definedName>
  </definedNames>
  <calcPr calcId="162913" refMode="R1C1"/>
</workbook>
</file>

<file path=xl/calcChain.xml><?xml version="1.0" encoding="utf-8"?>
<calcChain xmlns="http://schemas.openxmlformats.org/spreadsheetml/2006/main">
  <c r="B16" i="6" l="1"/>
  <c r="B19" i="7" s="1"/>
  <c r="B15" i="6"/>
  <c r="B18" i="7" s="1"/>
  <c r="B14" i="6"/>
  <c r="B17" i="7" s="1"/>
  <c r="B16" i="7" l="1"/>
  <c r="G36" i="6" l="1"/>
  <c r="H32" i="7"/>
  <c r="H31" i="7"/>
  <c r="H30" i="7"/>
  <c r="H29" i="7"/>
  <c r="H28" i="7"/>
  <c r="H27" i="7"/>
  <c r="B15" i="7" l="1"/>
  <c r="C4" i="6" l="1"/>
  <c r="C3" i="6"/>
  <c r="D57" i="7"/>
  <c r="A57" i="7"/>
  <c r="B14" i="7" l="1"/>
  <c r="A24" i="7" l="1"/>
  <c r="A11" i="7" l="1"/>
  <c r="C44" i="7" l="1"/>
  <c r="D27" i="7" l="1"/>
  <c r="I27" i="7" s="1"/>
  <c r="D29" i="7"/>
  <c r="I29" i="7" s="1"/>
  <c r="D32" i="7"/>
  <c r="I32" i="7" s="1"/>
  <c r="D28" i="7"/>
  <c r="I28" i="7" s="1"/>
  <c r="D31" i="7"/>
  <c r="I31" i="7" s="1"/>
  <c r="D30" i="7"/>
  <c r="I30" i="7" s="1"/>
  <c r="E25" i="8"/>
  <c r="D25" i="8"/>
  <c r="I33" i="7" l="1"/>
  <c r="C31" i="5"/>
  <c r="D13" i="5"/>
  <c r="D11" i="5"/>
  <c r="D10" i="5"/>
  <c r="D9" i="5"/>
  <c r="D8" i="5"/>
  <c r="D12" i="5"/>
  <c r="H13" i="5"/>
  <c r="H12" i="5"/>
  <c r="H11" i="5"/>
  <c r="H10" i="5"/>
  <c r="H9" i="5"/>
  <c r="H8" i="5"/>
  <c r="I35" i="7" l="1"/>
  <c r="I34" i="7"/>
  <c r="I9" i="5"/>
  <c r="I13" i="5"/>
  <c r="I10" i="5"/>
  <c r="I11" i="5"/>
  <c r="I8" i="5"/>
  <c r="I12" i="5"/>
  <c r="D15" i="5"/>
  <c r="I36" i="7" l="1"/>
  <c r="C25" i="6" s="1"/>
  <c r="I15" i="5"/>
  <c r="I16" i="5" s="1"/>
  <c r="C29" i="6" l="1"/>
  <c r="C34" i="6"/>
  <c r="C27" i="6"/>
  <c r="I17" i="5"/>
  <c r="I18" i="5"/>
  <c r="C31" i="6" l="1"/>
  <c r="C28" i="6"/>
  <c r="C35" i="6" l="1"/>
  <c r="C36" i="6" s="1"/>
  <c r="F55" i="6" l="1"/>
  <c r="F59" i="6" s="1"/>
  <c r="C56" i="6"/>
</calcChain>
</file>

<file path=xl/comments1.xml><?xml version="1.0" encoding="utf-8"?>
<comments xmlns="http://schemas.openxmlformats.org/spreadsheetml/2006/main">
  <authors>
    <author>Vlasova Olga</author>
  </authors>
  <commentList>
    <comment ref="G27" authorId="0" shapeId="0">
      <text>
        <r>
          <rPr>
            <b/>
            <sz val="9"/>
            <color indexed="81"/>
            <rFont val="Tahoma"/>
            <family val="2"/>
            <charset val="204"/>
          </rPr>
          <t>Vlasova Olga:</t>
        </r>
        <r>
          <rPr>
            <sz val="9"/>
            <color indexed="81"/>
            <rFont val="Tahoma"/>
            <family val="2"/>
            <charset val="204"/>
          </rPr>
          <t xml:space="preserve">
Расчёт ведём по индексу потребительских цен с сайта ГОССТАТИСТИКИ
На 2024г -2,248
Фаил: 7_Власова_ОН-Ценообразование-Расчёт индекса потреб.цен 2024</t>
        </r>
      </text>
    </comment>
    <comment ref="C34" authorId="0" shapeId="0">
      <text>
        <r>
          <rPr>
            <b/>
            <sz val="9"/>
            <color indexed="81"/>
            <rFont val="Tahoma"/>
            <family val="2"/>
            <charset val="204"/>
          </rPr>
          <t>Vlasova Olga:</t>
        </r>
        <r>
          <rPr>
            <sz val="9"/>
            <color indexed="81"/>
            <rFont val="Tahoma"/>
            <family val="2"/>
            <charset val="204"/>
          </rPr>
          <t xml:space="preserve">
Фаил "Методика ЗП ИЭ УСЛУГИ" табл.2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  <charset val="204"/>
          </rPr>
          <t>Vlasova Olga:</t>
        </r>
        <r>
          <rPr>
            <sz val="9"/>
            <color indexed="81"/>
            <rFont val="Tahoma"/>
            <family val="2"/>
            <charset val="204"/>
          </rPr>
          <t xml:space="preserve">
Фаил "Методика ЗП ИЭ УСЛУГИ" табл.4</t>
        </r>
      </text>
    </comment>
  </commentList>
</comments>
</file>

<file path=xl/sharedStrings.xml><?xml version="1.0" encoding="utf-8"?>
<sst xmlns="http://schemas.openxmlformats.org/spreadsheetml/2006/main" count="220" uniqueCount="158">
  <si>
    <t>1.</t>
  </si>
  <si>
    <t>Расходы на оплату труда</t>
  </si>
  <si>
    <t>1.1</t>
  </si>
  <si>
    <t>1.3</t>
  </si>
  <si>
    <t>1.4</t>
  </si>
  <si>
    <t>Страховые взносы по обязательному социальному страхованию от несчастных случаев на производстве (0,2% от п.1.1)</t>
  </si>
  <si>
    <t>2</t>
  </si>
  <si>
    <t>Затраты на материальные и другие ресурсы</t>
  </si>
  <si>
    <t>3</t>
  </si>
  <si>
    <t>Амортизация основных средств, используемых в процессе организации и проведения экспертизы промышленной безопасности</t>
  </si>
  <si>
    <t>4</t>
  </si>
  <si>
    <t>Услуги связи</t>
  </si>
  <si>
    <t>5</t>
  </si>
  <si>
    <t>Транспортные услуги</t>
  </si>
  <si>
    <t>6</t>
  </si>
  <si>
    <t>Накладные расходы</t>
  </si>
  <si>
    <t>№ п/п</t>
  </si>
  <si>
    <t>Наименование должностей экспертов (профессий, категорий) работников</t>
  </si>
  <si>
    <t>Численность (чел.)</t>
  </si>
  <si>
    <t>Расходы на оплату труда (руб.)</t>
  </si>
  <si>
    <t>Экспертная комиссия:</t>
  </si>
  <si>
    <t>Председатель</t>
  </si>
  <si>
    <t>Ответственный секретарь</t>
  </si>
  <si>
    <t>Члены экспертной комиссии</t>
  </si>
  <si>
    <t>Участие в заседаниях экспертной комиссии</t>
  </si>
  <si>
    <t>Научно-технический персонал</t>
  </si>
  <si>
    <t>ИТОГО</t>
  </si>
  <si>
    <t xml:space="preserve">№ п/п </t>
  </si>
  <si>
    <t>Наименование основного средства (с указанием типа, марки, модели(</t>
  </si>
  <si>
    <t>Балансовая стоимость (без учета НДС) на начало проведения экспертизы (руб.)</t>
  </si>
  <si>
    <t>Годовая норма амортизационных отчислений %</t>
  </si>
  <si>
    <t>Срок использования основного средства для проведения экспертизы (кал-во месяцев)</t>
  </si>
  <si>
    <t>Сумма амортизационных отчислений (руб.)</t>
  </si>
  <si>
    <t>Средняя оплата труда, 1 чел/час</t>
  </si>
  <si>
    <t>Таблица 1</t>
  </si>
  <si>
    <t>Наименование документации для проведения экспертизы</t>
  </si>
  <si>
    <t>Итого</t>
  </si>
  <si>
    <t xml:space="preserve"> Количество документов, подаваемых на экспертизу</t>
  </si>
  <si>
    <t>Паспорт ТУ</t>
  </si>
  <si>
    <t>Инструкции по эксплуатации ТУ</t>
  </si>
  <si>
    <t>Количество листов на 1 ТУ</t>
  </si>
  <si>
    <t>Предыдущие заключения ЭПБ</t>
  </si>
  <si>
    <t>Оперативные журналы</t>
  </si>
  <si>
    <t>Прочие документы</t>
  </si>
  <si>
    <t>Заключения по техническому диагностированию</t>
  </si>
  <si>
    <t xml:space="preserve">НА </t>
  </si>
  <si>
    <t>листов</t>
  </si>
  <si>
    <t>Средняя оплата труда, 1 чел/часпо методике 2011г</t>
  </si>
  <si>
    <t>Коэффициент учитывающий квалификацию</t>
  </si>
  <si>
    <t>Перевод в текущий уровень цен (инд пото.цен)</t>
  </si>
  <si>
    <t>1,2</t>
  </si>
  <si>
    <t>Заместитель председателя</t>
  </si>
  <si>
    <t>Районный коэффициент</t>
  </si>
  <si>
    <t>Северная надбавка</t>
  </si>
  <si>
    <t>1.2</t>
  </si>
  <si>
    <t>Расходы на оплату труда экспертов, привлекаемых для работы по договорам гражданско-правового характера (включая договоры подряда)</t>
  </si>
  <si>
    <r>
      <t>Продолжительность проведения экспертизы документа, поданного на экспертизу от</t>
    </r>
    <r>
      <rPr>
        <b/>
        <sz val="10"/>
        <color rgb="FFFF0000"/>
        <rFont val="Times New Roman"/>
        <family val="1"/>
        <charset val="204"/>
      </rPr>
      <t xml:space="preserve"> 300 до 500 листов, ч.</t>
    </r>
    <r>
      <rPr>
        <sz val="10"/>
        <rFont val="Times New Roman"/>
        <family val="1"/>
        <charset val="204"/>
      </rPr>
      <t xml:space="preserve"> Табл 2 Методики</t>
    </r>
  </si>
  <si>
    <t xml:space="preserve">ВСЕГО </t>
  </si>
  <si>
    <t>Согласовано:</t>
  </si>
  <si>
    <t>Утверждаю :</t>
  </si>
  <si>
    <t xml:space="preserve">В т.числе: </t>
  </si>
  <si>
    <t xml:space="preserve">Согласовано </t>
  </si>
  <si>
    <t xml:space="preserve">Утверждаю </t>
  </si>
  <si>
    <t>"_____"_______2020г</t>
  </si>
  <si>
    <t>В.А. Дунаев</t>
  </si>
  <si>
    <t>Зам. Директора -технический директор</t>
  </si>
  <si>
    <t xml:space="preserve">Зам. Технического директора </t>
  </si>
  <si>
    <t>Начальник ОППР</t>
  </si>
  <si>
    <t>Приложение №7</t>
  </si>
  <si>
    <t>Исполнитель</t>
  </si>
  <si>
    <t>Заказчик</t>
  </si>
  <si>
    <t>Директор   Усть-Илимской ТЭЦ</t>
  </si>
  <si>
    <t xml:space="preserve">                 (наименование филиала)</t>
  </si>
  <si>
    <t xml:space="preserve"> _________________В.И. Гаврюшенко</t>
  </si>
  <si>
    <t xml:space="preserve">          (Ф.И.О)</t>
  </si>
  <si>
    <t xml:space="preserve">Расчет начальной стоимости услуг </t>
  </si>
  <si>
    <t>№ смет</t>
  </si>
  <si>
    <t>Наименование смет</t>
  </si>
  <si>
    <t>Сметная стоимость  (руб)</t>
  </si>
  <si>
    <t>в том числе материалы, сумма (руб)</t>
  </si>
  <si>
    <t>НДС (руб)</t>
  </si>
  <si>
    <t>Всего с НДС (руб)</t>
  </si>
  <si>
    <t>*</t>
  </si>
  <si>
    <t>ИТОГО:</t>
  </si>
  <si>
    <t>* НДС по ставке, предусмотренной действующей редакцией НК РФ</t>
  </si>
  <si>
    <t xml:space="preserve"> /В.А. Дунаев     /</t>
  </si>
  <si>
    <t>______________________</t>
  </si>
  <si>
    <t xml:space="preserve"> / Н.В. Костина      /</t>
  </si>
  <si>
    <t>"______ " __________________2020г</t>
  </si>
  <si>
    <t>1-У-ХЦ -20</t>
  </si>
  <si>
    <t>Эк. См ОППР</t>
  </si>
  <si>
    <t>Начальник ОППР _____________________________</t>
  </si>
  <si>
    <t>Расчет произведен в соответствии с Приказом  от 14.02.2012 №97 Федеральной службы по  экологическому, технологическому и атомному надзору "Методика определения размера платы за оказание услуги по промышленной безопасности"</t>
  </si>
  <si>
    <t>Оказание услуг по контролю  технического состояния и экспертизе промышленной безопасности  баков и насосов (с разработкой паспортов) ХЦ У-ИТЭЦ</t>
  </si>
  <si>
    <t>2-У-ХЦ -20</t>
  </si>
  <si>
    <t>Оказание услуг по контролю  технического состояния и экспертизе промышленной безопасности  баков и насосов (с разработкой паспортов) ХЦ У-ИТЭЦ  Оказание услуг по экспертизе промышленной безопасности баков и насосов (с разработкой паспортов) ХЦ У-ИТЭЦ</t>
  </si>
  <si>
    <t>Оказание услуг по контролю  технического состояния и экспертизе промышленной безопасности  баков и насосов (с разработкой паспортов) ХЦ У-ИТЭЦ    Контроль технического состояния  Бака кислоты №1 (БК№1), Бак щелочи №1(БЩ№1), Бака раствора аммиака №3 (БРА№3),  насос перекачки щелочи №1, 2 (НПЩ№1, НПЩ№2) насоса перекачки гидразина №1, 2, 3, 4 (НПГ№1, НПГ№2, НПГ№3, НПГ№4), насос -дозатор гидразина (НДГ), насос циркуляции гидразина (НЦГ), насос циркуляции аммиака №1, 2, 3, 4 (НЦА№1, НЦА№2, НЦА№3, НЦА№4), насос перекачки аммиака№2,3 (НПА№2, НПА№3), передвижной насос дозатор</t>
  </si>
  <si>
    <r>
      <rPr>
        <b/>
        <sz val="9"/>
        <rFont val="Times New Roman"/>
        <family val="1"/>
        <charset val="204"/>
      </rPr>
      <t>Примечание:</t>
    </r>
    <r>
      <rPr>
        <sz val="9"/>
        <rFont val="Times New Roman"/>
        <family val="1"/>
        <charset val="204"/>
      </rPr>
      <t xml:space="preserve"> Расчет за выполненные непредвиденные работы  производится только с предоставлением 
согласованной подрядчиком и утвержденной заказчиком  сметы.</t>
    </r>
  </si>
  <si>
    <t>Перевод в текущий уровень цен (инд. пото.цен)</t>
  </si>
  <si>
    <t>Итого на одно техническое устройство, без НДС</t>
  </si>
  <si>
    <t>Итого с К снижения:</t>
  </si>
  <si>
    <t>Страховые взносы во внебюджетные фонды ПРФ - 22%, ФСС -2,9%, ФФОМС - 5,1 % от п.1.1</t>
  </si>
  <si>
    <t>Расходы на оплату труда экспертов, непосредственно участвующих в проведении экспертизы промышленной безопасности</t>
  </si>
  <si>
    <t>Средняя оплата труда, 1 чел/час по методике 2011г</t>
  </si>
  <si>
    <t>Инженер по ремонту ОППР</t>
  </si>
  <si>
    <t>Заполняется после проведения закупки</t>
  </si>
  <si>
    <t>О.Н. Власова</t>
  </si>
  <si>
    <t>К.В. Ларионов</t>
  </si>
  <si>
    <t>А.Л. Черноусов</t>
  </si>
  <si>
    <t xml:space="preserve">Приложение № 1 к договору № </t>
  </si>
  <si>
    <t>Наименование затрат</t>
  </si>
  <si>
    <t>Сметная стоимость, руб</t>
  </si>
  <si>
    <t>Принял в работу:  Начальник ОППР</t>
  </si>
  <si>
    <t>Зам. директора -технический директор                         К.В. Ларионов                                             Начальник СПКПБ</t>
  </si>
  <si>
    <t>Зам. технического директора                                         А.Л. Черноусов</t>
  </si>
  <si>
    <t>Ремонтная документация</t>
  </si>
  <si>
    <t>Начальник ЛМ</t>
  </si>
  <si>
    <t>в том числе:</t>
  </si>
  <si>
    <t>"_____"_________2024г.</t>
  </si>
  <si>
    <r>
      <t>Коэффициент снижения                      К=</t>
    </r>
    <r>
      <rPr>
        <sz val="12"/>
        <color theme="0"/>
        <rFont val="Times New Roman"/>
        <family val="1"/>
        <charset val="204"/>
      </rPr>
      <t xml:space="preserve">0,9971696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</t>
    </r>
  </si>
  <si>
    <t>__________С.В. Новиков</t>
  </si>
  <si>
    <t>А.С. Аникин</t>
  </si>
  <si>
    <t xml:space="preserve">Директор У-ИТЭЦ </t>
  </si>
  <si>
    <t>ООО Байкальская энергетическая компания</t>
  </si>
  <si>
    <t xml:space="preserve"> __________________С.В. Новиков
</t>
  </si>
  <si>
    <t>«______»________________2024г.</t>
  </si>
  <si>
    <t>"______"______________2024г</t>
  </si>
  <si>
    <t>Руководитель СОТ</t>
  </si>
  <si>
    <t>Ю.М. Шаляпина</t>
  </si>
  <si>
    <t>Приложение № 2 к договору №                                             от ______________2024 г.</t>
  </si>
  <si>
    <t>Начальник КТЦ</t>
  </si>
  <si>
    <t xml:space="preserve">Н.В. Свиридов
</t>
  </si>
  <si>
    <t>Трубопровод сетевой воды пиковых бойлеров левого берега рег.№ 3923</t>
  </si>
  <si>
    <t>Инв.№ ИЭ01900035</t>
  </si>
  <si>
    <t>ЗД-ТД ТВСК</t>
  </si>
  <si>
    <t>В.И. Лысенко</t>
  </si>
  <si>
    <t xml:space="preserve">ЗТД ТВСК </t>
  </si>
  <si>
    <t>А.И. Лесников</t>
  </si>
  <si>
    <t>Начальник ТВСК-2</t>
  </si>
  <si>
    <t>С.В. Ступин</t>
  </si>
  <si>
    <t>Районный коэффициент (1,6)</t>
  </si>
  <si>
    <t>Северная надбавка (50%)</t>
  </si>
  <si>
    <t>7</t>
  </si>
  <si>
    <t>Расходы на оплату труда экспертов, непосредственно участвующих в проведении экспертизы промышленной безопасности технических устройств</t>
  </si>
  <si>
    <t>Трубопровод прямой сетевой воды левого берега рег.№ 58</t>
  </si>
  <si>
    <t>Маслопровод Т/А ст. № 5 рег.№ б/н</t>
  </si>
  <si>
    <t>Продолжительность проведения экспертизы документа, поданного на экспертизу (12 листов), ч. Табл 2 Методики (ч)</t>
  </si>
  <si>
    <t>Расчет стоимости  проведения экспертизы 12 листов документации по 1 техническому устройству</t>
  </si>
  <si>
    <t>Основание: Ведомость оказания услуг № 03-ПЭП-2024</t>
  </si>
  <si>
    <t>Ведомость оказания услуг № 03-ПЭП-2024</t>
  </si>
  <si>
    <t>Экспертиза промышленной безопасности после наработки установленного срока службы
 технических устройств У-ИТЭЦ (6 шт.)</t>
  </si>
  <si>
    <t>Смета оказания услуг № 03-ПЭП-2024</t>
  </si>
  <si>
    <t>Сметная стоимость  _______________________________________________ 128,18046 тыс. руб.</t>
  </si>
  <si>
    <t>Начальник ХЦ</t>
  </si>
  <si>
    <t xml:space="preserve">М.А. Хныков
</t>
  </si>
  <si>
    <t xml:space="preserve">
</t>
  </si>
  <si>
    <t>М.А. Хныков</t>
  </si>
  <si>
    <t>Итого на 6 устройств,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</si>
</sst>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\ _р_._-;\-* #,##0.00\ _р_._-;_-* &quot;-&quot;??\ _р_._-;_-@_-"/>
    <numFmt numFmtId="167" formatCode="0&quot;б&quot;"/>
    <numFmt numFmtId="168" formatCode="#,##0.0000000_ ;\-#,##0.0000000\ "/>
    <numFmt numFmtId="169" formatCode="_-* #,##0.00\ _₽_-;\-* #,##0.00\ _₽_-;_-* &quot;-&quot;\ _₽_-;_-@_-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165" fontId="3" fillId="0" borderId="0" applyFont="0" applyFill="0" applyBorder="0" applyAlignment="0" applyProtection="0"/>
    <xf numFmtId="166" fontId="15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Fill="1" applyBorder="1" applyAlignment="1">
      <alignment horizontal="left" vertical="center" wrapText="1"/>
    </xf>
    <xf numFmtId="1" fontId="0" fillId="0" borderId="1" xfId="0" applyNumberFormat="1" applyBorder="1"/>
    <xf numFmtId="0" fontId="0" fillId="0" borderId="1" xfId="0" applyNumberFormat="1" applyBorder="1"/>
    <xf numFmtId="49" fontId="0" fillId="0" borderId="0" xfId="0" applyNumberFormat="1" applyFill="1" applyBorder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8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165" fontId="8" fillId="0" borderId="1" xfId="2" applyFont="1" applyBorder="1" applyAlignment="1">
      <alignment horizontal="center"/>
    </xf>
    <xf numFmtId="2" fontId="4" fillId="0" borderId="1" xfId="0" applyNumberFormat="1" applyFont="1" applyBorder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4" fillId="0" borderId="1" xfId="0" applyFont="1" applyFill="1" applyBorder="1"/>
    <xf numFmtId="0" fontId="5" fillId="0" borderId="1" xfId="0" applyFont="1" applyBorder="1"/>
    <xf numFmtId="0" fontId="5" fillId="0" borderId="1" xfId="0" applyFont="1" applyFill="1" applyBorder="1"/>
    <xf numFmtId="2" fontId="5" fillId="0" borderId="1" xfId="0" applyNumberFormat="1" applyFont="1" applyBorder="1"/>
    <xf numFmtId="0" fontId="9" fillId="0" borderId="0" xfId="0" applyFont="1"/>
    <xf numFmtId="0" fontId="9" fillId="0" borderId="0" xfId="0" applyFont="1" applyBorder="1"/>
    <xf numFmtId="49" fontId="14" fillId="0" borderId="0" xfId="1" applyNumberFormat="1" applyFont="1" applyAlignment="1">
      <alignment horizontal="left" vertical="top"/>
    </xf>
    <xf numFmtId="0" fontId="9" fillId="0" borderId="1" xfId="0" applyFont="1" applyBorder="1"/>
    <xf numFmtId="0" fontId="12" fillId="0" borderId="2" xfId="1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14" fillId="0" borderId="2" xfId="1" applyFont="1" applyBorder="1" applyAlignment="1">
      <alignment vertical="top" wrapText="1"/>
    </xf>
    <xf numFmtId="0" fontId="12" fillId="0" borderId="0" xfId="1" applyFont="1" applyBorder="1" applyAlignment="1">
      <alignment horizontal="left" vertical="top" wrapText="1"/>
    </xf>
    <xf numFmtId="0" fontId="9" fillId="0" borderId="0" xfId="0" applyFont="1" applyAlignment="1"/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Font="1" applyBorder="1" applyAlignment="1"/>
    <xf numFmtId="0" fontId="16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Border="1"/>
    <xf numFmtId="0" fontId="17" fillId="0" borderId="0" xfId="0" applyFont="1" applyBorder="1" applyAlignment="1">
      <alignment vertical="justify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justify"/>
    </xf>
    <xf numFmtId="0" fontId="17" fillId="0" borderId="0" xfId="0" applyFont="1" applyBorder="1" applyAlignment="1">
      <alignment horizontal="left" vertical="center"/>
    </xf>
    <xf numFmtId="0" fontId="18" fillId="0" borderId="0" xfId="0" applyFont="1" applyAlignment="1">
      <alignment horizontal="center"/>
    </xf>
    <xf numFmtId="0" fontId="17" fillId="0" borderId="0" xfId="0" applyFont="1"/>
    <xf numFmtId="0" fontId="17" fillId="0" borderId="0" xfId="0" applyFont="1" applyAlignment="1">
      <alignment vertical="top" wrapText="1"/>
    </xf>
    <xf numFmtId="3" fontId="18" fillId="0" borderId="0" xfId="3" applyNumberFormat="1" applyFont="1"/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vertical="top" wrapText="1"/>
    </xf>
    <xf numFmtId="0" fontId="16" fillId="2" borderId="0" xfId="0" applyFont="1" applyFill="1"/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top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4" xfId="0" applyFont="1" applyBorder="1" applyAlignment="1">
      <alignment vertical="top" wrapText="1"/>
    </xf>
    <xf numFmtId="0" fontId="18" fillId="0" borderId="4" xfId="0" applyFont="1" applyFill="1" applyBorder="1" applyAlignment="1">
      <alignment horizontal="center"/>
    </xf>
    <xf numFmtId="0" fontId="17" fillId="0" borderId="5" xfId="0" applyFont="1" applyFill="1" applyBorder="1" applyAlignment="1">
      <alignment vertical="center"/>
    </xf>
    <xf numFmtId="3" fontId="17" fillId="0" borderId="4" xfId="0" applyNumberFormat="1" applyFont="1" applyFill="1" applyBorder="1" applyAlignment="1">
      <alignment vertical="top" wrapText="1"/>
    </xf>
    <xf numFmtId="4" fontId="16" fillId="0" borderId="4" xfId="0" applyNumberFormat="1" applyFont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/>
    <xf numFmtId="3" fontId="17" fillId="0" borderId="1" xfId="0" applyNumberFormat="1" applyFont="1" applyFill="1" applyBorder="1" applyAlignment="1">
      <alignment vertical="top" wrapText="1"/>
    </xf>
    <xf numFmtId="4" fontId="17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/>
    <xf numFmtId="3" fontId="17" fillId="0" borderId="0" xfId="0" applyNumberFormat="1" applyFont="1" applyFill="1" applyBorder="1" applyAlignment="1">
      <alignment vertical="top" wrapText="1"/>
    </xf>
    <xf numFmtId="2" fontId="17" fillId="0" borderId="0" xfId="0" applyNumberFormat="1" applyFont="1" applyFill="1" applyBorder="1"/>
    <xf numFmtId="3" fontId="17" fillId="0" borderId="0" xfId="0" applyNumberFormat="1" applyFont="1" applyFill="1" applyBorder="1"/>
    <xf numFmtId="0" fontId="16" fillId="0" borderId="0" xfId="0" applyFont="1" applyBorder="1"/>
    <xf numFmtId="0" fontId="17" fillId="0" borderId="0" xfId="0" applyFont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6" fillId="0" borderId="0" xfId="0" applyFont="1" applyAlignment="1">
      <alignment vertical="top" wrapText="1"/>
    </xf>
    <xf numFmtId="0" fontId="11" fillId="0" borderId="1" xfId="0" applyFont="1" applyBorder="1" applyAlignment="1">
      <alignment horizontal="center" vertical="center"/>
    </xf>
    <xf numFmtId="0" fontId="19" fillId="0" borderId="0" xfId="0" applyFont="1"/>
    <xf numFmtId="49" fontId="16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top" wrapText="1"/>
    </xf>
    <xf numFmtId="0" fontId="9" fillId="0" borderId="0" xfId="0" applyFont="1" applyFill="1"/>
    <xf numFmtId="0" fontId="19" fillId="0" borderId="1" xfId="0" applyFont="1" applyBorder="1"/>
    <xf numFmtId="0" fontId="19" fillId="0" borderId="1" xfId="0" applyFont="1" applyBorder="1" applyAlignment="1"/>
    <xf numFmtId="0" fontId="19" fillId="0" borderId="1" xfId="0" applyFont="1" applyBorder="1" applyAlignment="1">
      <alignment vertical="center"/>
    </xf>
    <xf numFmtId="165" fontId="19" fillId="0" borderId="1" xfId="2" applyFont="1" applyBorder="1" applyAlignment="1">
      <alignment vertical="center"/>
    </xf>
    <xf numFmtId="0" fontId="19" fillId="0" borderId="0" xfId="0" applyFont="1" applyAlignment="1"/>
    <xf numFmtId="0" fontId="19" fillId="0" borderId="1" xfId="0" applyFont="1" applyBorder="1" applyAlignment="1">
      <alignment vertical="center" wrapText="1"/>
    </xf>
    <xf numFmtId="0" fontId="19" fillId="0" borderId="0" xfId="0" applyFont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vertical="center"/>
    </xf>
    <xf numFmtId="0" fontId="11" fillId="0" borderId="1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10" fillId="2" borderId="0" xfId="0" applyFont="1" applyFill="1" applyBorder="1" applyAlignment="1">
      <alignment horizontal="center" vertical="top" wrapText="1"/>
    </xf>
    <xf numFmtId="164" fontId="9" fillId="0" borderId="0" xfId="0" applyNumberFormat="1" applyFont="1"/>
    <xf numFmtId="0" fontId="12" fillId="0" borderId="0" xfId="0" applyFont="1" applyFill="1" applyBorder="1" applyAlignment="1">
      <alignment horizontal="left" vertical="center" wrapText="1"/>
    </xf>
    <xf numFmtId="0" fontId="25" fillId="0" borderId="0" xfId="0" applyFont="1"/>
    <xf numFmtId="0" fontId="12" fillId="0" borderId="0" xfId="0" applyFont="1"/>
    <xf numFmtId="0" fontId="27" fillId="0" borderId="0" xfId="0" applyFont="1"/>
    <xf numFmtId="0" fontId="12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2" fillId="0" borderId="0" xfId="0" applyFont="1" applyFill="1"/>
    <xf numFmtId="0" fontId="10" fillId="0" borderId="0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wrapText="1"/>
    </xf>
    <xf numFmtId="0" fontId="9" fillId="0" borderId="0" xfId="0" applyFont="1" applyAlignment="1">
      <alignment horizontal="left"/>
    </xf>
    <xf numFmtId="49" fontId="9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/>
    <xf numFmtId="0" fontId="9" fillId="0" borderId="0" xfId="0" applyFont="1" applyFill="1" applyBorder="1" applyAlignment="1"/>
    <xf numFmtId="168" fontId="9" fillId="0" borderId="0" xfId="0" applyNumberFormat="1" applyFont="1" applyBorder="1"/>
    <xf numFmtId="0" fontId="12" fillId="0" borderId="0" xfId="0" applyFont="1" applyBorder="1" applyAlignment="1">
      <alignment vertical="top" wrapText="1"/>
    </xf>
    <xf numFmtId="3" fontId="27" fillId="0" borderId="1" xfId="0" applyNumberFormat="1" applyFont="1" applyBorder="1" applyAlignment="1">
      <alignment vertical="top" wrapText="1"/>
    </xf>
    <xf numFmtId="3" fontId="28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vertical="center"/>
    </xf>
    <xf numFmtId="0" fontId="14" fillId="0" borderId="0" xfId="0" applyFont="1" applyFill="1" applyAlignment="1"/>
    <xf numFmtId="0" fontId="27" fillId="0" borderId="0" xfId="0" applyFont="1" applyFill="1"/>
    <xf numFmtId="0" fontId="10" fillId="0" borderId="0" xfId="0" applyFont="1" applyFill="1" applyBorder="1" applyAlignment="1">
      <alignment vertical="top" wrapText="1"/>
    </xf>
    <xf numFmtId="0" fontId="28" fillId="0" borderId="0" xfId="0" applyFont="1" applyFill="1" applyBorder="1" applyAlignment="1">
      <alignment vertical="top" wrapText="1"/>
    </xf>
    <xf numFmtId="1" fontId="1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Alignment="1"/>
    <xf numFmtId="169" fontId="19" fillId="0" borderId="1" xfId="2" applyNumberFormat="1" applyFont="1" applyBorder="1" applyAlignment="1">
      <alignment vertical="center"/>
    </xf>
    <xf numFmtId="49" fontId="9" fillId="0" borderId="0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/>
    </xf>
    <xf numFmtId="0" fontId="12" fillId="0" borderId="0" xfId="0" applyNumberFormat="1" applyFont="1" applyFill="1" applyBorder="1" applyAlignment="1">
      <alignment horizontal="left" vertical="center" wrapText="1"/>
    </xf>
    <xf numFmtId="169" fontId="23" fillId="2" borderId="1" xfId="2" applyNumberFormat="1" applyFont="1" applyFill="1" applyBorder="1" applyAlignment="1">
      <alignment vertical="center"/>
    </xf>
    <xf numFmtId="0" fontId="25" fillId="0" borderId="0" xfId="0" applyFont="1" applyFill="1"/>
    <xf numFmtId="0" fontId="19" fillId="0" borderId="0" xfId="0" applyFont="1" applyFill="1"/>
    <xf numFmtId="0" fontId="12" fillId="0" borderId="0" xfId="0" applyFont="1" applyFill="1" applyAlignment="1">
      <alignment horizontal="right"/>
    </xf>
    <xf numFmtId="0" fontId="30" fillId="0" borderId="0" xfId="0" applyFont="1" applyFill="1" applyAlignment="1">
      <alignment horizontal="right" vertical="center" readingOrder="1"/>
    </xf>
    <xf numFmtId="0" fontId="19" fillId="0" borderId="0" xfId="1" applyFont="1" applyFill="1"/>
    <xf numFmtId="0" fontId="12" fillId="0" borderId="0" xfId="0" applyFont="1" applyFill="1" applyAlignment="1">
      <alignment horizontal="right" vertical="center" readingOrder="1"/>
    </xf>
    <xf numFmtId="0" fontId="9" fillId="0" borderId="0" xfId="1" applyFont="1" applyFill="1" applyAlignment="1">
      <alignment vertical="top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9" fontId="12" fillId="0" borderId="1" xfId="0" applyNumberFormat="1" applyFont="1" applyFill="1" applyBorder="1" applyAlignment="1">
      <alignment horizontal="center" vertical="center"/>
    </xf>
    <xf numFmtId="165" fontId="12" fillId="0" borderId="1" xfId="2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9" fillId="0" borderId="0" xfId="0" applyFont="1" applyFill="1" applyAlignment="1">
      <alignment horizontal="left"/>
    </xf>
    <xf numFmtId="0" fontId="12" fillId="0" borderId="0" xfId="1" applyFont="1" applyAlignment="1">
      <alignment wrapText="1"/>
    </xf>
    <xf numFmtId="0" fontId="12" fillId="0" borderId="0" xfId="1" applyFont="1" applyAlignment="1"/>
    <xf numFmtId="49" fontId="9" fillId="0" borderId="0" xfId="0" applyNumberFormat="1" applyFont="1" applyFill="1" applyBorder="1" applyAlignment="1">
      <alignment horizontal="left" vertical="center" wrapText="1"/>
    </xf>
    <xf numFmtId="0" fontId="12" fillId="0" borderId="0" xfId="1" applyFont="1" applyAlignment="1">
      <alignment horizontal="left" wrapText="1"/>
    </xf>
    <xf numFmtId="0" fontId="12" fillId="0" borderId="0" xfId="1" applyFont="1" applyAlignment="1">
      <alignment horizontal="left"/>
    </xf>
    <xf numFmtId="0" fontId="9" fillId="0" borderId="0" xfId="0" applyFont="1" applyAlignment="1">
      <alignment horizontal="left"/>
    </xf>
    <xf numFmtId="0" fontId="26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31" fillId="0" borderId="0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left" vertical="top" wrapText="1"/>
    </xf>
    <xf numFmtId="0" fontId="25" fillId="0" borderId="0" xfId="1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/>
    </xf>
    <xf numFmtId="0" fontId="17" fillId="0" borderId="0" xfId="0" applyFont="1" applyFill="1" applyBorder="1" applyAlignment="1">
      <alignment horizontal="left" vertical="center" wrapText="1"/>
    </xf>
    <xf numFmtId="49" fontId="22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9" fillId="0" borderId="0" xfId="1" applyFont="1" applyFill="1" applyAlignment="1">
      <alignment horizontal="left" wrapText="1"/>
    </xf>
    <xf numFmtId="0" fontId="9" fillId="0" borderId="0" xfId="1" applyFont="1" applyFill="1" applyAlignment="1">
      <alignment horizontal="left"/>
    </xf>
    <xf numFmtId="0" fontId="14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9" fillId="0" borderId="0" xfId="1" applyFont="1" applyFill="1" applyAlignment="1">
      <alignment horizontal="right" vertical="top" wrapText="1"/>
    </xf>
    <xf numFmtId="0" fontId="9" fillId="0" borderId="0" xfId="1" applyFont="1" applyFill="1" applyAlignment="1">
      <alignment horizontal="right" vertical="top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_Коэф. Т-3   000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,2%20&#1057;&#1052;,%20&#1042;&#1054;&#1059;%20&#8470;%2004-&#1055;&#1069;&#1055;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РНС"/>
      <sheetName val="ВОУ "/>
      <sheetName val="Лист1"/>
      <sheetName val="аморт"/>
    </sheetNames>
    <sheetDataSet>
      <sheetData sheetId="0">
        <row r="11">
          <cell r="B11" t="str">
            <v>Бак кислоты № 1 (БК № 1) рег.№ БК № 1</v>
          </cell>
        </row>
        <row r="12">
          <cell r="B12" t="str">
            <v>Бак щелочи №1 (БЩ № 1) рег.№ БЩ № 1</v>
          </cell>
        </row>
        <row r="13">
          <cell r="B13" t="str">
            <v>Бак раствора аммиака № 3 (БРА № 3) рег.№ БРА № 3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68"/>
  <sheetViews>
    <sheetView tabSelected="1" view="pageBreakPreview" topLeftCell="A23" zoomScaleNormal="100" zoomScaleSheetLayoutView="100" workbookViewId="0">
      <selection activeCell="F28" sqref="F28"/>
    </sheetView>
  </sheetViews>
  <sheetFormatPr defaultColWidth="9.140625" defaultRowHeight="15" outlineLevelRow="1" x14ac:dyDescent="0.25"/>
  <cols>
    <col min="1" max="1" width="6.85546875" style="76" customWidth="1"/>
    <col min="2" max="2" width="102.28515625" style="76" customWidth="1"/>
    <col min="3" max="3" width="19" style="84" customWidth="1"/>
    <col min="4" max="5" width="9.140625" style="76"/>
    <col min="6" max="6" width="11.85546875" style="76" bestFit="1" customWidth="1"/>
    <col min="7" max="10" width="9.140625" style="76"/>
    <col min="11" max="11" width="59.28515625" style="76" customWidth="1"/>
    <col min="12" max="16384" width="9.140625" style="76"/>
  </cols>
  <sheetData>
    <row r="1" spans="1:12" s="26" customFormat="1" ht="15.75" x14ac:dyDescent="0.25">
      <c r="A1" s="181" t="s">
        <v>129</v>
      </c>
      <c r="B1" s="181"/>
      <c r="C1" s="181"/>
      <c r="D1" s="101"/>
      <c r="E1" s="101"/>
      <c r="F1" s="101"/>
    </row>
    <row r="2" spans="1:12" s="26" customFormat="1" ht="15.75" x14ac:dyDescent="0.25">
      <c r="A2" s="101" t="s">
        <v>61</v>
      </c>
      <c r="B2" s="101"/>
      <c r="C2" s="104" t="s">
        <v>62</v>
      </c>
      <c r="D2" s="101"/>
      <c r="E2" s="101"/>
      <c r="F2" s="101"/>
    </row>
    <row r="3" spans="1:12" s="26" customFormat="1" ht="15.75" x14ac:dyDescent="0.25">
      <c r="A3" s="100"/>
      <c r="B3" s="101"/>
      <c r="C3" s="104" t="str">
        <f>'ВОУ '!I3</f>
        <v xml:space="preserve">Директор У-ИТЭЦ </v>
      </c>
      <c r="D3" s="101"/>
      <c r="E3" s="101"/>
      <c r="F3" s="101"/>
    </row>
    <row r="4" spans="1:12" s="26" customFormat="1" ht="15.75" x14ac:dyDescent="0.25">
      <c r="A4" s="100"/>
      <c r="B4" s="101"/>
      <c r="C4" s="104" t="str">
        <f>'ВОУ '!I4</f>
        <v>ООО Байкальская энергетическая компания</v>
      </c>
      <c r="D4" s="101"/>
      <c r="E4" s="101"/>
      <c r="F4" s="101"/>
    </row>
    <row r="5" spans="1:12" s="26" customFormat="1" ht="15.75" x14ac:dyDescent="0.25">
      <c r="A5" s="100"/>
      <c r="B5" s="101"/>
      <c r="D5" s="101"/>
      <c r="F5" s="101"/>
      <c r="G5" s="102"/>
      <c r="H5" s="102"/>
    </row>
    <row r="6" spans="1:12" s="26" customFormat="1" ht="15.75" customHeight="1" x14ac:dyDescent="0.25">
      <c r="B6" s="101"/>
      <c r="C6" s="104" t="s">
        <v>120</v>
      </c>
      <c r="D6" s="101"/>
      <c r="E6" s="100"/>
      <c r="F6" s="101"/>
      <c r="G6" s="102"/>
      <c r="H6" s="102"/>
    </row>
    <row r="7" spans="1:12" s="26" customFormat="1" ht="15.75" customHeight="1" x14ac:dyDescent="0.25">
      <c r="A7" s="101" t="s">
        <v>118</v>
      </c>
      <c r="B7" s="105"/>
      <c r="C7" s="104" t="s">
        <v>118</v>
      </c>
      <c r="D7" s="101"/>
      <c r="F7" s="101"/>
      <c r="G7" s="102"/>
      <c r="H7" s="102"/>
    </row>
    <row r="8" spans="1:12" s="26" customFormat="1" ht="20.25" customHeight="1" x14ac:dyDescent="0.25">
      <c r="A8" s="182" t="s">
        <v>151</v>
      </c>
      <c r="B8" s="182"/>
      <c r="C8" s="182"/>
      <c r="D8" s="124"/>
      <c r="E8" s="105"/>
      <c r="F8" s="105"/>
      <c r="G8" s="125"/>
      <c r="H8" s="125"/>
      <c r="I8" s="79"/>
      <c r="J8" s="79"/>
      <c r="K8" s="79"/>
      <c r="L8" s="79"/>
    </row>
    <row r="9" spans="1:12" s="26" customFormat="1" ht="37.5" customHeight="1" x14ac:dyDescent="0.25">
      <c r="A9" s="183" t="s">
        <v>150</v>
      </c>
      <c r="B9" s="183"/>
      <c r="C9" s="183"/>
      <c r="D9" s="126"/>
      <c r="E9" s="127"/>
      <c r="F9" s="127"/>
      <c r="G9" s="125"/>
      <c r="H9" s="125"/>
      <c r="I9" s="79"/>
      <c r="J9" s="79"/>
      <c r="K9" s="103"/>
      <c r="L9" s="79"/>
    </row>
    <row r="10" spans="1:12" s="26" customFormat="1" ht="18" customHeight="1" x14ac:dyDescent="0.25">
      <c r="A10" s="106"/>
      <c r="B10" s="116" t="s">
        <v>117</v>
      </c>
      <c r="C10" s="106"/>
      <c r="D10" s="126"/>
      <c r="E10" s="126"/>
      <c r="F10" s="126"/>
      <c r="G10" s="79"/>
      <c r="H10" s="79"/>
      <c r="I10" s="79"/>
      <c r="J10" s="79"/>
      <c r="K10" s="79"/>
      <c r="L10" s="79"/>
    </row>
    <row r="11" spans="1:12" s="79" customFormat="1" ht="15.75" x14ac:dyDescent="0.25">
      <c r="A11" s="78">
        <v>1</v>
      </c>
      <c r="B11" s="99" t="s">
        <v>144</v>
      </c>
      <c r="C11" s="95"/>
      <c r="D11" s="128"/>
      <c r="E11" s="94"/>
      <c r="G11" s="94"/>
      <c r="H11" s="94"/>
      <c r="I11" s="94"/>
    </row>
    <row r="12" spans="1:12" s="79" customFormat="1" ht="15.75" x14ac:dyDescent="0.25">
      <c r="A12" s="78">
        <v>2</v>
      </c>
      <c r="B12" s="99" t="s">
        <v>132</v>
      </c>
      <c r="C12" s="95"/>
      <c r="D12" s="128"/>
      <c r="E12" s="94"/>
      <c r="G12" s="94"/>
      <c r="H12" s="94"/>
      <c r="I12" s="94"/>
    </row>
    <row r="13" spans="1:12" s="79" customFormat="1" ht="15.75" x14ac:dyDescent="0.25">
      <c r="A13" s="78">
        <v>3</v>
      </c>
      <c r="B13" s="99" t="s">
        <v>145</v>
      </c>
      <c r="C13" s="95"/>
      <c r="D13" s="128"/>
      <c r="E13" s="94"/>
      <c r="G13" s="94"/>
      <c r="H13" s="94"/>
      <c r="I13" s="94"/>
    </row>
    <row r="14" spans="1:12" s="79" customFormat="1" ht="15.75" x14ac:dyDescent="0.25">
      <c r="A14" s="78">
        <v>4</v>
      </c>
      <c r="B14" s="187" t="str">
        <f>[1]Смета!B11</f>
        <v>Бак кислоты № 1 (БК № 1) рег.№ БК № 1</v>
      </c>
      <c r="C14" s="187"/>
      <c r="D14" s="187"/>
      <c r="E14" s="187"/>
      <c r="F14" s="187"/>
      <c r="G14" s="187"/>
      <c r="H14" s="187"/>
      <c r="I14" s="187"/>
    </row>
    <row r="15" spans="1:12" s="79" customFormat="1" ht="15.75" x14ac:dyDescent="0.25">
      <c r="A15" s="78">
        <v>5</v>
      </c>
      <c r="B15" s="187" t="str">
        <f>[1]Смета!B12</f>
        <v>Бак щелочи №1 (БЩ № 1) рег.№ БЩ № 1</v>
      </c>
      <c r="C15" s="187"/>
      <c r="D15" s="187"/>
      <c r="E15" s="187"/>
      <c r="F15" s="187"/>
      <c r="G15" s="187"/>
      <c r="H15" s="187"/>
      <c r="I15" s="187"/>
    </row>
    <row r="16" spans="1:12" s="79" customFormat="1" ht="15.75" x14ac:dyDescent="0.25">
      <c r="A16" s="78">
        <v>6</v>
      </c>
      <c r="B16" s="187" t="str">
        <f>[1]Смета!B13</f>
        <v>Бак раствора аммиака № 3 (БРА № 3) рег.№ БРА № 3</v>
      </c>
      <c r="C16" s="187"/>
      <c r="D16" s="187"/>
      <c r="E16" s="187"/>
      <c r="F16" s="187"/>
      <c r="G16" s="187"/>
      <c r="H16" s="187"/>
      <c r="I16" s="187"/>
    </row>
    <row r="17" spans="1:12" s="79" customFormat="1" ht="15.75" x14ac:dyDescent="0.25">
      <c r="A17" s="78"/>
      <c r="B17" s="99"/>
      <c r="C17" s="95"/>
      <c r="D17" s="128"/>
      <c r="E17" s="94"/>
      <c r="F17" s="94"/>
      <c r="G17" s="94"/>
      <c r="H17" s="94"/>
      <c r="I17" s="94"/>
    </row>
    <row r="18" spans="1:12" s="79" customFormat="1" ht="15.75" x14ac:dyDescent="0.25">
      <c r="A18" s="78"/>
      <c r="B18" s="185" t="s">
        <v>148</v>
      </c>
      <c r="C18" s="186"/>
      <c r="D18" s="186"/>
      <c r="E18" s="186"/>
      <c r="F18" s="186"/>
      <c r="G18" s="186"/>
      <c r="H18" s="186"/>
      <c r="I18" s="186"/>
      <c r="J18" s="186"/>
      <c r="K18" s="186"/>
      <c r="L18" s="186"/>
    </row>
    <row r="19" spans="1:12" s="96" customFormat="1" ht="15.75" x14ac:dyDescent="0.25">
      <c r="A19" s="78"/>
      <c r="B19" s="138" t="s">
        <v>152</v>
      </c>
      <c r="C19" s="95"/>
      <c r="D19" s="128"/>
      <c r="E19" s="94"/>
      <c r="F19" s="94"/>
      <c r="G19" s="94"/>
      <c r="H19" s="94"/>
      <c r="I19" s="94"/>
      <c r="J19" s="79"/>
      <c r="K19" s="103"/>
      <c r="L19" s="79"/>
    </row>
    <row r="20" spans="1:12" s="79" customFormat="1" ht="10.5" customHeight="1" x14ac:dyDescent="0.25">
      <c r="A20" s="78"/>
      <c r="B20" s="103"/>
      <c r="C20" s="103"/>
      <c r="D20" s="103"/>
      <c r="E20" s="103"/>
      <c r="F20" s="103"/>
      <c r="G20" s="103"/>
      <c r="H20" s="103"/>
      <c r="I20" s="103"/>
    </row>
    <row r="21" spans="1:12" s="96" customFormat="1" ht="15.95" customHeight="1" x14ac:dyDescent="0.25">
      <c r="A21" s="184" t="s">
        <v>133</v>
      </c>
      <c r="B21" s="184"/>
      <c r="C21" s="131"/>
      <c r="D21" s="97"/>
      <c r="E21" s="97"/>
      <c r="F21" s="97"/>
    </row>
    <row r="22" spans="1:12" s="96" customFormat="1" ht="32.25" customHeight="1" x14ac:dyDescent="0.25">
      <c r="A22" s="107" t="s">
        <v>16</v>
      </c>
      <c r="B22" s="107" t="s">
        <v>110</v>
      </c>
      <c r="C22" s="108" t="s">
        <v>111</v>
      </c>
      <c r="D22" s="97"/>
      <c r="E22" s="97"/>
      <c r="F22" s="97"/>
    </row>
    <row r="23" spans="1:12" s="96" customFormat="1" ht="15.95" customHeight="1" x14ac:dyDescent="0.3">
      <c r="A23" s="109">
        <v>1</v>
      </c>
      <c r="B23" s="109">
        <v>2</v>
      </c>
      <c r="C23" s="110">
        <v>3</v>
      </c>
      <c r="D23" s="97"/>
      <c r="E23" s="97"/>
      <c r="F23" s="97"/>
    </row>
    <row r="24" spans="1:12" x14ac:dyDescent="0.25">
      <c r="A24" s="91" t="s">
        <v>0</v>
      </c>
      <c r="B24" s="80" t="s">
        <v>1</v>
      </c>
      <c r="C24" s="81"/>
    </row>
    <row r="25" spans="1:12" s="86" customFormat="1" ht="30" x14ac:dyDescent="0.25">
      <c r="A25" s="92" t="s">
        <v>2</v>
      </c>
      <c r="B25" s="85" t="s">
        <v>102</v>
      </c>
      <c r="C25" s="83">
        <f>'ВОУ '!I36</f>
        <v>15652</v>
      </c>
    </row>
    <row r="26" spans="1:12" s="86" customFormat="1" ht="30" x14ac:dyDescent="0.25">
      <c r="A26" s="92" t="s">
        <v>54</v>
      </c>
      <c r="B26" s="87" t="s">
        <v>55</v>
      </c>
      <c r="C26" s="83"/>
    </row>
    <row r="27" spans="1:12" s="86" customFormat="1" x14ac:dyDescent="0.25">
      <c r="A27" s="92" t="s">
        <v>3</v>
      </c>
      <c r="B27" s="85" t="s">
        <v>101</v>
      </c>
      <c r="C27" s="83">
        <f>C25*30%</f>
        <v>4695.5999999999995</v>
      </c>
    </row>
    <row r="28" spans="1:12" s="86" customFormat="1" ht="30" x14ac:dyDescent="0.25">
      <c r="A28" s="92" t="s">
        <v>4</v>
      </c>
      <c r="B28" s="85" t="s">
        <v>5</v>
      </c>
      <c r="C28" s="83">
        <f>C25*0.2%</f>
        <v>31.304000000000002</v>
      </c>
    </row>
    <row r="29" spans="1:12" s="86" customFormat="1" x14ac:dyDescent="0.25">
      <c r="A29" s="92" t="s">
        <v>6</v>
      </c>
      <c r="B29" s="82" t="s">
        <v>7</v>
      </c>
      <c r="C29" s="83">
        <f>C25*3.72%</f>
        <v>582.25440000000003</v>
      </c>
    </row>
    <row r="30" spans="1:12" s="96" customFormat="1" ht="15.95" customHeight="1" x14ac:dyDescent="0.3">
      <c r="A30" s="109">
        <v>1</v>
      </c>
      <c r="B30" s="109">
        <v>2</v>
      </c>
      <c r="C30" s="110">
        <v>3</v>
      </c>
      <c r="D30" s="97"/>
      <c r="E30" s="97"/>
      <c r="F30" s="97"/>
    </row>
    <row r="31" spans="1:12" s="86" customFormat="1" ht="30" x14ac:dyDescent="0.25">
      <c r="A31" s="92" t="s">
        <v>8</v>
      </c>
      <c r="B31" s="85" t="s">
        <v>9</v>
      </c>
      <c r="C31" s="83">
        <f>C25*0.17%</f>
        <v>26.608400000000003</v>
      </c>
    </row>
    <row r="32" spans="1:12" s="86" customFormat="1" ht="16.5" customHeight="1" x14ac:dyDescent="0.25">
      <c r="A32" s="92" t="s">
        <v>10</v>
      </c>
      <c r="B32" s="82" t="s">
        <v>11</v>
      </c>
      <c r="C32" s="82"/>
    </row>
    <row r="33" spans="1:9" s="86" customFormat="1" ht="16.5" customHeight="1" x14ac:dyDescent="0.25">
      <c r="A33" s="92" t="s">
        <v>12</v>
      </c>
      <c r="B33" s="85" t="s">
        <v>13</v>
      </c>
      <c r="C33" s="82"/>
    </row>
    <row r="34" spans="1:9" s="86" customFormat="1" ht="16.5" customHeight="1" x14ac:dyDescent="0.25">
      <c r="A34" s="92" t="s">
        <v>14</v>
      </c>
      <c r="B34" s="82" t="s">
        <v>15</v>
      </c>
      <c r="C34" s="83">
        <f>C25*2.4%</f>
        <v>375.64800000000002</v>
      </c>
    </row>
    <row r="35" spans="1:9" s="89" customFormat="1" ht="16.5" customHeight="1" x14ac:dyDescent="0.25">
      <c r="A35" s="75">
        <v>7</v>
      </c>
      <c r="B35" s="88" t="s">
        <v>99</v>
      </c>
      <c r="C35" s="134">
        <f>ROUND(C34+C31+C29+C28+C27+C25,2)</f>
        <v>21363.41</v>
      </c>
    </row>
    <row r="36" spans="1:9" s="89" customFormat="1" ht="16.5" customHeight="1" x14ac:dyDescent="0.25">
      <c r="A36" s="75">
        <v>8</v>
      </c>
      <c r="B36" s="123" t="s">
        <v>157</v>
      </c>
      <c r="C36" s="139">
        <f>C35*D36</f>
        <v>128180.45999999999</v>
      </c>
      <c r="D36" s="90">
        <v>6</v>
      </c>
      <c r="F36" s="115">
        <v>21.332999999999998</v>
      </c>
      <c r="G36" s="89">
        <f>F36*D36</f>
        <v>127.99799999999999</v>
      </c>
    </row>
    <row r="37" spans="1:9" s="26" customFormat="1" ht="15.75" x14ac:dyDescent="0.25">
      <c r="C37" s="34"/>
    </row>
    <row r="38" spans="1:9" s="26" customFormat="1" ht="15.95" customHeight="1" x14ac:dyDescent="0.25">
      <c r="A38" s="177" t="s">
        <v>65</v>
      </c>
      <c r="B38" s="177"/>
      <c r="C38" s="177" t="s">
        <v>107</v>
      </c>
      <c r="D38" s="177"/>
    </row>
    <row r="39" spans="1:9" s="26" customFormat="1" ht="15.75" x14ac:dyDescent="0.25">
      <c r="A39" s="113"/>
      <c r="B39" s="113"/>
      <c r="E39" s="113"/>
      <c r="F39" s="113"/>
    </row>
    <row r="40" spans="1:9" s="26" customFormat="1" ht="15.75" x14ac:dyDescent="0.25">
      <c r="A40" s="177" t="s">
        <v>66</v>
      </c>
      <c r="B40" s="177"/>
      <c r="C40" s="177" t="s">
        <v>108</v>
      </c>
      <c r="D40" s="177"/>
    </row>
    <row r="41" spans="1:9" s="26" customFormat="1" ht="15.75" x14ac:dyDescent="0.25">
      <c r="A41" s="113"/>
      <c r="B41" s="113"/>
      <c r="E41" s="35"/>
      <c r="F41" s="113"/>
    </row>
    <row r="42" spans="1:9" s="26" customFormat="1" ht="15.75" x14ac:dyDescent="0.25">
      <c r="A42" s="180" t="s">
        <v>67</v>
      </c>
      <c r="B42" s="180"/>
      <c r="C42" s="34" t="s">
        <v>64</v>
      </c>
    </row>
    <row r="43" spans="1:9" s="26" customFormat="1" ht="15.75" x14ac:dyDescent="0.25">
      <c r="A43" s="112"/>
      <c r="B43" s="112"/>
      <c r="E43" s="34"/>
    </row>
    <row r="44" spans="1:9" s="26" customFormat="1" ht="15.75" x14ac:dyDescent="0.25">
      <c r="A44" s="180" t="s">
        <v>116</v>
      </c>
      <c r="B44" s="180"/>
      <c r="C44" s="118" t="s">
        <v>121</v>
      </c>
    </row>
    <row r="45" spans="1:9" s="26" customFormat="1" ht="15.75" outlineLevel="1" x14ac:dyDescent="0.25">
      <c r="A45" s="114"/>
      <c r="B45" s="114"/>
      <c r="C45" s="34"/>
    </row>
    <row r="46" spans="1:9" s="26" customFormat="1" ht="15.75" outlineLevel="1" x14ac:dyDescent="0.25">
      <c r="A46" s="26" t="s">
        <v>130</v>
      </c>
      <c r="C46" s="178" t="s">
        <v>131</v>
      </c>
      <c r="D46" s="179"/>
      <c r="E46" s="179"/>
    </row>
    <row r="47" spans="1:9" s="26" customFormat="1" ht="15.75" outlineLevel="1" x14ac:dyDescent="0.25">
      <c r="C47" s="34"/>
    </row>
    <row r="48" spans="1:9" s="26" customFormat="1" ht="15.75" customHeight="1" outlineLevel="1" x14ac:dyDescent="0.25">
      <c r="A48" s="26" t="s">
        <v>153</v>
      </c>
      <c r="C48" s="176" t="s">
        <v>154</v>
      </c>
      <c r="E48" s="176"/>
      <c r="F48" s="176"/>
      <c r="G48" s="117"/>
      <c r="H48" s="117"/>
      <c r="I48" s="117"/>
    </row>
    <row r="49" spans="1:11" s="26" customFormat="1" ht="15.75" outlineLevel="1" x14ac:dyDescent="0.25">
      <c r="F49" s="117"/>
      <c r="G49" s="117"/>
      <c r="H49" s="117"/>
      <c r="I49" s="117"/>
    </row>
    <row r="50" spans="1:11" s="26" customFormat="1" ht="15.75" outlineLevel="1" x14ac:dyDescent="0.25">
      <c r="A50" s="26" t="s">
        <v>127</v>
      </c>
      <c r="C50" s="34" t="s">
        <v>128</v>
      </c>
    </row>
    <row r="51" spans="1:11" s="26" customFormat="1" ht="15.75" x14ac:dyDescent="0.25">
      <c r="C51" s="34"/>
    </row>
    <row r="52" spans="1:11" s="26" customFormat="1" ht="15.75" x14ac:dyDescent="0.25">
      <c r="A52" s="26" t="s">
        <v>104</v>
      </c>
      <c r="C52" s="26" t="s">
        <v>106</v>
      </c>
    </row>
    <row r="53" spans="1:11" s="26" customFormat="1" ht="15.75" x14ac:dyDescent="0.25">
      <c r="C53" s="34"/>
      <c r="D53" s="27"/>
      <c r="E53" s="27"/>
      <c r="F53" s="27"/>
      <c r="G53" s="27"/>
      <c r="H53" s="27"/>
      <c r="I53" s="27"/>
      <c r="J53" s="27"/>
      <c r="K53" s="27"/>
    </row>
    <row r="54" spans="1:11" s="27" customFormat="1" ht="15.75" x14ac:dyDescent="0.25">
      <c r="B54" s="28" t="s">
        <v>105</v>
      </c>
      <c r="C54" s="36"/>
    </row>
    <row r="55" spans="1:11" s="27" customFormat="1" ht="15.75" x14ac:dyDescent="0.25">
      <c r="B55" s="28"/>
      <c r="C55" s="36"/>
      <c r="F55" s="119">
        <f>C57/C36</f>
        <v>1.1702251653645181</v>
      </c>
    </row>
    <row r="56" spans="1:11" s="26" customFormat="1" ht="15.75" x14ac:dyDescent="0.25">
      <c r="A56" s="29"/>
      <c r="B56" s="30" t="s">
        <v>119</v>
      </c>
      <c r="C56" s="121">
        <f>C57-C36</f>
        <v>21819.540000000008</v>
      </c>
      <c r="D56" s="31"/>
      <c r="E56" s="31"/>
      <c r="F56" s="31"/>
      <c r="G56" s="31"/>
      <c r="H56" s="31"/>
      <c r="I56" s="31"/>
      <c r="J56" s="31"/>
      <c r="K56" s="27"/>
    </row>
    <row r="57" spans="1:11" s="26" customFormat="1" ht="15.75" x14ac:dyDescent="0.25">
      <c r="A57" s="29"/>
      <c r="B57" s="32" t="s">
        <v>100</v>
      </c>
      <c r="C57" s="122">
        <v>150000</v>
      </c>
      <c r="D57" s="31"/>
      <c r="E57" s="31"/>
      <c r="G57" s="31"/>
      <c r="H57" s="31"/>
      <c r="I57" s="31"/>
      <c r="J57" s="31"/>
      <c r="K57" s="27"/>
    </row>
    <row r="58" spans="1:11" s="26" customFormat="1" ht="15.75" x14ac:dyDescent="0.25">
      <c r="A58" s="27"/>
      <c r="B58" s="33"/>
      <c r="C58" s="120"/>
      <c r="D58" s="31"/>
      <c r="E58" s="31"/>
      <c r="F58" s="31"/>
      <c r="G58" s="31"/>
      <c r="H58" s="31"/>
      <c r="I58" s="31"/>
      <c r="J58" s="31"/>
      <c r="K58" s="27"/>
    </row>
    <row r="59" spans="1:11" s="26" customFormat="1" ht="15.75" x14ac:dyDescent="0.25">
      <c r="A59" s="26" t="s">
        <v>67</v>
      </c>
      <c r="C59" s="34" t="s">
        <v>64</v>
      </c>
      <c r="F59" s="98">
        <f>C36*F55</f>
        <v>150000</v>
      </c>
    </row>
    <row r="60" spans="1:11" s="26" customFormat="1" ht="9.75" customHeight="1" x14ac:dyDescent="0.25">
      <c r="C60" s="34"/>
    </row>
    <row r="61" spans="1:11" s="26" customFormat="1" ht="15.75" x14ac:dyDescent="0.25">
      <c r="A61" s="26" t="s">
        <v>104</v>
      </c>
      <c r="C61" s="26" t="s">
        <v>106</v>
      </c>
    </row>
    <row r="64" spans="1:11" s="26" customFormat="1" ht="15.75" customHeight="1" x14ac:dyDescent="0.25">
      <c r="A64" s="177" t="s">
        <v>134</v>
      </c>
      <c r="B64" s="177"/>
      <c r="C64" s="177" t="s">
        <v>135</v>
      </c>
      <c r="D64" s="177"/>
    </row>
    <row r="65" spans="1:6" s="26" customFormat="1" ht="15.75" x14ac:dyDescent="0.25">
      <c r="A65" s="132"/>
      <c r="B65" s="132"/>
      <c r="E65" s="132"/>
      <c r="F65" s="132"/>
    </row>
    <row r="66" spans="1:6" s="26" customFormat="1" ht="15.75" x14ac:dyDescent="0.25">
      <c r="A66" s="177" t="s">
        <v>136</v>
      </c>
      <c r="B66" s="177"/>
      <c r="C66" s="177" t="s">
        <v>137</v>
      </c>
      <c r="D66" s="177"/>
    </row>
    <row r="68" spans="1:6" s="101" customFormat="1" ht="15.75" outlineLevel="1" x14ac:dyDescent="0.25">
      <c r="A68" s="101" t="s">
        <v>138</v>
      </c>
      <c r="C68" s="133" t="s">
        <v>139</v>
      </c>
    </row>
  </sheetData>
  <mergeCells count="19">
    <mergeCell ref="A42:B42"/>
    <mergeCell ref="A44:B44"/>
    <mergeCell ref="A40:B40"/>
    <mergeCell ref="A1:C1"/>
    <mergeCell ref="A8:C8"/>
    <mergeCell ref="A9:C9"/>
    <mergeCell ref="A38:B38"/>
    <mergeCell ref="A21:B21"/>
    <mergeCell ref="B18:L18"/>
    <mergeCell ref="C38:D38"/>
    <mergeCell ref="C40:D40"/>
    <mergeCell ref="B14:I14"/>
    <mergeCell ref="B15:I15"/>
    <mergeCell ref="B16:I16"/>
    <mergeCell ref="A64:B64"/>
    <mergeCell ref="C64:D64"/>
    <mergeCell ref="A66:B66"/>
    <mergeCell ref="C66:D66"/>
    <mergeCell ref="C46:E46"/>
  </mergeCells>
  <printOptions horizontalCentered="1"/>
  <pageMargins left="0.59055118110236227" right="0.11811023622047245" top="0.51" bottom="0.16" header="0" footer="0"/>
  <pageSetup paperSize="9" orientation="landscape" r:id="rId1"/>
  <rowBreaks count="1" manualBreakCount="1">
    <brk id="29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37"/>
  <sheetViews>
    <sheetView view="pageBreakPreview" topLeftCell="A10" zoomScale="60" zoomScaleNormal="100" workbookViewId="0">
      <selection activeCell="Q23" sqref="Q23"/>
    </sheetView>
  </sheetViews>
  <sheetFormatPr defaultRowHeight="12" x14ac:dyDescent="0.2"/>
  <cols>
    <col min="1" max="1" width="4.28515625" style="37" customWidth="1"/>
    <col min="2" max="2" width="9.85546875" style="37" customWidth="1"/>
    <col min="3" max="3" width="29.5703125" style="74" customWidth="1"/>
    <col min="4" max="4" width="12.28515625" style="37" customWidth="1"/>
    <col min="5" max="5" width="13.28515625" style="37" customWidth="1"/>
    <col min="6" max="6" width="11.85546875" style="37" customWidth="1"/>
    <col min="7" max="7" width="13.5703125" style="37" customWidth="1"/>
    <col min="8" max="256" width="9.140625" style="37"/>
    <col min="257" max="257" width="4.28515625" style="37" customWidth="1"/>
    <col min="258" max="258" width="11.140625" style="37" customWidth="1"/>
    <col min="259" max="259" width="24.7109375" style="37" customWidth="1"/>
    <col min="260" max="260" width="16.7109375" style="37" customWidth="1"/>
    <col min="261" max="261" width="16.85546875" style="37" customWidth="1"/>
    <col min="262" max="262" width="14.7109375" style="37" customWidth="1"/>
    <col min="263" max="263" width="13" style="37" customWidth="1"/>
    <col min="264" max="512" width="9.140625" style="37"/>
    <col min="513" max="513" width="4.28515625" style="37" customWidth="1"/>
    <col min="514" max="514" width="11.140625" style="37" customWidth="1"/>
    <col min="515" max="515" width="24.7109375" style="37" customWidth="1"/>
    <col min="516" max="516" width="16.7109375" style="37" customWidth="1"/>
    <col min="517" max="517" width="16.85546875" style="37" customWidth="1"/>
    <col min="518" max="518" width="14.7109375" style="37" customWidth="1"/>
    <col min="519" max="519" width="13" style="37" customWidth="1"/>
    <col min="520" max="768" width="9.140625" style="37"/>
    <col min="769" max="769" width="4.28515625" style="37" customWidth="1"/>
    <col min="770" max="770" width="11.140625" style="37" customWidth="1"/>
    <col min="771" max="771" width="24.7109375" style="37" customWidth="1"/>
    <col min="772" max="772" width="16.7109375" style="37" customWidth="1"/>
    <col min="773" max="773" width="16.85546875" style="37" customWidth="1"/>
    <col min="774" max="774" width="14.7109375" style="37" customWidth="1"/>
    <col min="775" max="775" width="13" style="37" customWidth="1"/>
    <col min="776" max="1024" width="9.140625" style="37"/>
    <col min="1025" max="1025" width="4.28515625" style="37" customWidth="1"/>
    <col min="1026" max="1026" width="11.140625" style="37" customWidth="1"/>
    <col min="1027" max="1027" width="24.7109375" style="37" customWidth="1"/>
    <col min="1028" max="1028" width="16.7109375" style="37" customWidth="1"/>
    <col min="1029" max="1029" width="16.85546875" style="37" customWidth="1"/>
    <col min="1030" max="1030" width="14.7109375" style="37" customWidth="1"/>
    <col min="1031" max="1031" width="13" style="37" customWidth="1"/>
    <col min="1032" max="1280" width="9.140625" style="37"/>
    <col min="1281" max="1281" width="4.28515625" style="37" customWidth="1"/>
    <col min="1282" max="1282" width="11.140625" style="37" customWidth="1"/>
    <col min="1283" max="1283" width="24.7109375" style="37" customWidth="1"/>
    <col min="1284" max="1284" width="16.7109375" style="37" customWidth="1"/>
    <col min="1285" max="1285" width="16.85546875" style="37" customWidth="1"/>
    <col min="1286" max="1286" width="14.7109375" style="37" customWidth="1"/>
    <col min="1287" max="1287" width="13" style="37" customWidth="1"/>
    <col min="1288" max="1536" width="9.140625" style="37"/>
    <col min="1537" max="1537" width="4.28515625" style="37" customWidth="1"/>
    <col min="1538" max="1538" width="11.140625" style="37" customWidth="1"/>
    <col min="1539" max="1539" width="24.7109375" style="37" customWidth="1"/>
    <col min="1540" max="1540" width="16.7109375" style="37" customWidth="1"/>
    <col min="1541" max="1541" width="16.85546875" style="37" customWidth="1"/>
    <col min="1542" max="1542" width="14.7109375" style="37" customWidth="1"/>
    <col min="1543" max="1543" width="13" style="37" customWidth="1"/>
    <col min="1544" max="1792" width="9.140625" style="37"/>
    <col min="1793" max="1793" width="4.28515625" style="37" customWidth="1"/>
    <col min="1794" max="1794" width="11.140625" style="37" customWidth="1"/>
    <col min="1795" max="1795" width="24.7109375" style="37" customWidth="1"/>
    <col min="1796" max="1796" width="16.7109375" style="37" customWidth="1"/>
    <col min="1797" max="1797" width="16.85546875" style="37" customWidth="1"/>
    <col min="1798" max="1798" width="14.7109375" style="37" customWidth="1"/>
    <col min="1799" max="1799" width="13" style="37" customWidth="1"/>
    <col min="1800" max="2048" width="9.140625" style="37"/>
    <col min="2049" max="2049" width="4.28515625" style="37" customWidth="1"/>
    <col min="2050" max="2050" width="11.140625" style="37" customWidth="1"/>
    <col min="2051" max="2051" width="24.7109375" style="37" customWidth="1"/>
    <col min="2052" max="2052" width="16.7109375" style="37" customWidth="1"/>
    <col min="2053" max="2053" width="16.85546875" style="37" customWidth="1"/>
    <col min="2054" max="2054" width="14.7109375" style="37" customWidth="1"/>
    <col min="2055" max="2055" width="13" style="37" customWidth="1"/>
    <col min="2056" max="2304" width="9.140625" style="37"/>
    <col min="2305" max="2305" width="4.28515625" style="37" customWidth="1"/>
    <col min="2306" max="2306" width="11.140625" style="37" customWidth="1"/>
    <col min="2307" max="2307" width="24.7109375" style="37" customWidth="1"/>
    <col min="2308" max="2308" width="16.7109375" style="37" customWidth="1"/>
    <col min="2309" max="2309" width="16.85546875" style="37" customWidth="1"/>
    <col min="2310" max="2310" width="14.7109375" style="37" customWidth="1"/>
    <col min="2311" max="2311" width="13" style="37" customWidth="1"/>
    <col min="2312" max="2560" width="9.140625" style="37"/>
    <col min="2561" max="2561" width="4.28515625" style="37" customWidth="1"/>
    <col min="2562" max="2562" width="11.140625" style="37" customWidth="1"/>
    <col min="2563" max="2563" width="24.7109375" style="37" customWidth="1"/>
    <col min="2564" max="2564" width="16.7109375" style="37" customWidth="1"/>
    <col min="2565" max="2565" width="16.85546875" style="37" customWidth="1"/>
    <col min="2566" max="2566" width="14.7109375" style="37" customWidth="1"/>
    <col min="2567" max="2567" width="13" style="37" customWidth="1"/>
    <col min="2568" max="2816" width="9.140625" style="37"/>
    <col min="2817" max="2817" width="4.28515625" style="37" customWidth="1"/>
    <col min="2818" max="2818" width="11.140625" style="37" customWidth="1"/>
    <col min="2819" max="2819" width="24.7109375" style="37" customWidth="1"/>
    <col min="2820" max="2820" width="16.7109375" style="37" customWidth="1"/>
    <col min="2821" max="2821" width="16.85546875" style="37" customWidth="1"/>
    <col min="2822" max="2822" width="14.7109375" style="37" customWidth="1"/>
    <col min="2823" max="2823" width="13" style="37" customWidth="1"/>
    <col min="2824" max="3072" width="9.140625" style="37"/>
    <col min="3073" max="3073" width="4.28515625" style="37" customWidth="1"/>
    <col min="3074" max="3074" width="11.140625" style="37" customWidth="1"/>
    <col min="3075" max="3075" width="24.7109375" style="37" customWidth="1"/>
    <col min="3076" max="3076" width="16.7109375" style="37" customWidth="1"/>
    <col min="3077" max="3077" width="16.85546875" style="37" customWidth="1"/>
    <col min="3078" max="3078" width="14.7109375" style="37" customWidth="1"/>
    <col min="3079" max="3079" width="13" style="37" customWidth="1"/>
    <col min="3080" max="3328" width="9.140625" style="37"/>
    <col min="3329" max="3329" width="4.28515625" style="37" customWidth="1"/>
    <col min="3330" max="3330" width="11.140625" style="37" customWidth="1"/>
    <col min="3331" max="3331" width="24.7109375" style="37" customWidth="1"/>
    <col min="3332" max="3332" width="16.7109375" style="37" customWidth="1"/>
    <col min="3333" max="3333" width="16.85546875" style="37" customWidth="1"/>
    <col min="3334" max="3334" width="14.7109375" style="37" customWidth="1"/>
    <col min="3335" max="3335" width="13" style="37" customWidth="1"/>
    <col min="3336" max="3584" width="9.140625" style="37"/>
    <col min="3585" max="3585" width="4.28515625" style="37" customWidth="1"/>
    <col min="3586" max="3586" width="11.140625" style="37" customWidth="1"/>
    <col min="3587" max="3587" width="24.7109375" style="37" customWidth="1"/>
    <col min="3588" max="3588" width="16.7109375" style="37" customWidth="1"/>
    <col min="3589" max="3589" width="16.85546875" style="37" customWidth="1"/>
    <col min="3590" max="3590" width="14.7109375" style="37" customWidth="1"/>
    <col min="3591" max="3591" width="13" style="37" customWidth="1"/>
    <col min="3592" max="3840" width="9.140625" style="37"/>
    <col min="3841" max="3841" width="4.28515625" style="37" customWidth="1"/>
    <col min="3842" max="3842" width="11.140625" style="37" customWidth="1"/>
    <col min="3843" max="3843" width="24.7109375" style="37" customWidth="1"/>
    <col min="3844" max="3844" width="16.7109375" style="37" customWidth="1"/>
    <col min="3845" max="3845" width="16.85546875" style="37" customWidth="1"/>
    <col min="3846" max="3846" width="14.7109375" style="37" customWidth="1"/>
    <col min="3847" max="3847" width="13" style="37" customWidth="1"/>
    <col min="3848" max="4096" width="9.140625" style="37"/>
    <col min="4097" max="4097" width="4.28515625" style="37" customWidth="1"/>
    <col min="4098" max="4098" width="11.140625" style="37" customWidth="1"/>
    <col min="4099" max="4099" width="24.7109375" style="37" customWidth="1"/>
    <col min="4100" max="4100" width="16.7109375" style="37" customWidth="1"/>
    <col min="4101" max="4101" width="16.85546875" style="37" customWidth="1"/>
    <col min="4102" max="4102" width="14.7109375" style="37" customWidth="1"/>
    <col min="4103" max="4103" width="13" style="37" customWidth="1"/>
    <col min="4104" max="4352" width="9.140625" style="37"/>
    <col min="4353" max="4353" width="4.28515625" style="37" customWidth="1"/>
    <col min="4354" max="4354" width="11.140625" style="37" customWidth="1"/>
    <col min="4355" max="4355" width="24.7109375" style="37" customWidth="1"/>
    <col min="4356" max="4356" width="16.7109375" style="37" customWidth="1"/>
    <col min="4357" max="4357" width="16.85546875" style="37" customWidth="1"/>
    <col min="4358" max="4358" width="14.7109375" style="37" customWidth="1"/>
    <col min="4359" max="4359" width="13" style="37" customWidth="1"/>
    <col min="4360" max="4608" width="9.140625" style="37"/>
    <col min="4609" max="4609" width="4.28515625" style="37" customWidth="1"/>
    <col min="4610" max="4610" width="11.140625" style="37" customWidth="1"/>
    <col min="4611" max="4611" width="24.7109375" style="37" customWidth="1"/>
    <col min="4612" max="4612" width="16.7109375" style="37" customWidth="1"/>
    <col min="4613" max="4613" width="16.85546875" style="37" customWidth="1"/>
    <col min="4614" max="4614" width="14.7109375" style="37" customWidth="1"/>
    <col min="4615" max="4615" width="13" style="37" customWidth="1"/>
    <col min="4616" max="4864" width="9.140625" style="37"/>
    <col min="4865" max="4865" width="4.28515625" style="37" customWidth="1"/>
    <col min="4866" max="4866" width="11.140625" style="37" customWidth="1"/>
    <col min="4867" max="4867" width="24.7109375" style="37" customWidth="1"/>
    <col min="4868" max="4868" width="16.7109375" style="37" customWidth="1"/>
    <col min="4869" max="4869" width="16.85546875" style="37" customWidth="1"/>
    <col min="4870" max="4870" width="14.7109375" style="37" customWidth="1"/>
    <col min="4871" max="4871" width="13" style="37" customWidth="1"/>
    <col min="4872" max="5120" width="9.140625" style="37"/>
    <col min="5121" max="5121" width="4.28515625" style="37" customWidth="1"/>
    <col min="5122" max="5122" width="11.140625" style="37" customWidth="1"/>
    <col min="5123" max="5123" width="24.7109375" style="37" customWidth="1"/>
    <col min="5124" max="5124" width="16.7109375" style="37" customWidth="1"/>
    <col min="5125" max="5125" width="16.85546875" style="37" customWidth="1"/>
    <col min="5126" max="5126" width="14.7109375" style="37" customWidth="1"/>
    <col min="5127" max="5127" width="13" style="37" customWidth="1"/>
    <col min="5128" max="5376" width="9.140625" style="37"/>
    <col min="5377" max="5377" width="4.28515625" style="37" customWidth="1"/>
    <col min="5378" max="5378" width="11.140625" style="37" customWidth="1"/>
    <col min="5379" max="5379" width="24.7109375" style="37" customWidth="1"/>
    <col min="5380" max="5380" width="16.7109375" style="37" customWidth="1"/>
    <col min="5381" max="5381" width="16.85546875" style="37" customWidth="1"/>
    <col min="5382" max="5382" width="14.7109375" style="37" customWidth="1"/>
    <col min="5383" max="5383" width="13" style="37" customWidth="1"/>
    <col min="5384" max="5632" width="9.140625" style="37"/>
    <col min="5633" max="5633" width="4.28515625" style="37" customWidth="1"/>
    <col min="5634" max="5634" width="11.140625" style="37" customWidth="1"/>
    <col min="5635" max="5635" width="24.7109375" style="37" customWidth="1"/>
    <col min="5636" max="5636" width="16.7109375" style="37" customWidth="1"/>
    <col min="5637" max="5637" width="16.85546875" style="37" customWidth="1"/>
    <col min="5638" max="5638" width="14.7109375" style="37" customWidth="1"/>
    <col min="5639" max="5639" width="13" style="37" customWidth="1"/>
    <col min="5640" max="5888" width="9.140625" style="37"/>
    <col min="5889" max="5889" width="4.28515625" style="37" customWidth="1"/>
    <col min="5890" max="5890" width="11.140625" style="37" customWidth="1"/>
    <col min="5891" max="5891" width="24.7109375" style="37" customWidth="1"/>
    <col min="5892" max="5892" width="16.7109375" style="37" customWidth="1"/>
    <col min="5893" max="5893" width="16.85546875" style="37" customWidth="1"/>
    <col min="5894" max="5894" width="14.7109375" style="37" customWidth="1"/>
    <col min="5895" max="5895" width="13" style="37" customWidth="1"/>
    <col min="5896" max="6144" width="9.140625" style="37"/>
    <col min="6145" max="6145" width="4.28515625" style="37" customWidth="1"/>
    <col min="6146" max="6146" width="11.140625" style="37" customWidth="1"/>
    <col min="6147" max="6147" width="24.7109375" style="37" customWidth="1"/>
    <col min="6148" max="6148" width="16.7109375" style="37" customWidth="1"/>
    <col min="6149" max="6149" width="16.85546875" style="37" customWidth="1"/>
    <col min="6150" max="6150" width="14.7109375" style="37" customWidth="1"/>
    <col min="6151" max="6151" width="13" style="37" customWidth="1"/>
    <col min="6152" max="6400" width="9.140625" style="37"/>
    <col min="6401" max="6401" width="4.28515625" style="37" customWidth="1"/>
    <col min="6402" max="6402" width="11.140625" style="37" customWidth="1"/>
    <col min="6403" max="6403" width="24.7109375" style="37" customWidth="1"/>
    <col min="6404" max="6404" width="16.7109375" style="37" customWidth="1"/>
    <col min="6405" max="6405" width="16.85546875" style="37" customWidth="1"/>
    <col min="6406" max="6406" width="14.7109375" style="37" customWidth="1"/>
    <col min="6407" max="6407" width="13" style="37" customWidth="1"/>
    <col min="6408" max="6656" width="9.140625" style="37"/>
    <col min="6657" max="6657" width="4.28515625" style="37" customWidth="1"/>
    <col min="6658" max="6658" width="11.140625" style="37" customWidth="1"/>
    <col min="6659" max="6659" width="24.7109375" style="37" customWidth="1"/>
    <col min="6660" max="6660" width="16.7109375" style="37" customWidth="1"/>
    <col min="6661" max="6661" width="16.85546875" style="37" customWidth="1"/>
    <col min="6662" max="6662" width="14.7109375" style="37" customWidth="1"/>
    <col min="6663" max="6663" width="13" style="37" customWidth="1"/>
    <col min="6664" max="6912" width="9.140625" style="37"/>
    <col min="6913" max="6913" width="4.28515625" style="37" customWidth="1"/>
    <col min="6914" max="6914" width="11.140625" style="37" customWidth="1"/>
    <col min="6915" max="6915" width="24.7109375" style="37" customWidth="1"/>
    <col min="6916" max="6916" width="16.7109375" style="37" customWidth="1"/>
    <col min="6917" max="6917" width="16.85546875" style="37" customWidth="1"/>
    <col min="6918" max="6918" width="14.7109375" style="37" customWidth="1"/>
    <col min="6919" max="6919" width="13" style="37" customWidth="1"/>
    <col min="6920" max="7168" width="9.140625" style="37"/>
    <col min="7169" max="7169" width="4.28515625" style="37" customWidth="1"/>
    <col min="7170" max="7170" width="11.140625" style="37" customWidth="1"/>
    <col min="7171" max="7171" width="24.7109375" style="37" customWidth="1"/>
    <col min="7172" max="7172" width="16.7109375" style="37" customWidth="1"/>
    <col min="7173" max="7173" width="16.85546875" style="37" customWidth="1"/>
    <col min="7174" max="7174" width="14.7109375" style="37" customWidth="1"/>
    <col min="7175" max="7175" width="13" style="37" customWidth="1"/>
    <col min="7176" max="7424" width="9.140625" style="37"/>
    <col min="7425" max="7425" width="4.28515625" style="37" customWidth="1"/>
    <col min="7426" max="7426" width="11.140625" style="37" customWidth="1"/>
    <col min="7427" max="7427" width="24.7109375" style="37" customWidth="1"/>
    <col min="7428" max="7428" width="16.7109375" style="37" customWidth="1"/>
    <col min="7429" max="7429" width="16.85546875" style="37" customWidth="1"/>
    <col min="7430" max="7430" width="14.7109375" style="37" customWidth="1"/>
    <col min="7431" max="7431" width="13" style="37" customWidth="1"/>
    <col min="7432" max="7680" width="9.140625" style="37"/>
    <col min="7681" max="7681" width="4.28515625" style="37" customWidth="1"/>
    <col min="7682" max="7682" width="11.140625" style="37" customWidth="1"/>
    <col min="7683" max="7683" width="24.7109375" style="37" customWidth="1"/>
    <col min="7684" max="7684" width="16.7109375" style="37" customWidth="1"/>
    <col min="7685" max="7685" width="16.85546875" style="37" customWidth="1"/>
    <col min="7686" max="7686" width="14.7109375" style="37" customWidth="1"/>
    <col min="7687" max="7687" width="13" style="37" customWidth="1"/>
    <col min="7688" max="7936" width="9.140625" style="37"/>
    <col min="7937" max="7937" width="4.28515625" style="37" customWidth="1"/>
    <col min="7938" max="7938" width="11.140625" style="37" customWidth="1"/>
    <col min="7939" max="7939" width="24.7109375" style="37" customWidth="1"/>
    <col min="7940" max="7940" width="16.7109375" style="37" customWidth="1"/>
    <col min="7941" max="7941" width="16.85546875" style="37" customWidth="1"/>
    <col min="7942" max="7942" width="14.7109375" style="37" customWidth="1"/>
    <col min="7943" max="7943" width="13" style="37" customWidth="1"/>
    <col min="7944" max="8192" width="9.140625" style="37"/>
    <col min="8193" max="8193" width="4.28515625" style="37" customWidth="1"/>
    <col min="8194" max="8194" width="11.140625" style="37" customWidth="1"/>
    <col min="8195" max="8195" width="24.7109375" style="37" customWidth="1"/>
    <col min="8196" max="8196" width="16.7109375" style="37" customWidth="1"/>
    <col min="8197" max="8197" width="16.85546875" style="37" customWidth="1"/>
    <col min="8198" max="8198" width="14.7109375" style="37" customWidth="1"/>
    <col min="8199" max="8199" width="13" style="37" customWidth="1"/>
    <col min="8200" max="8448" width="9.140625" style="37"/>
    <col min="8449" max="8449" width="4.28515625" style="37" customWidth="1"/>
    <col min="8450" max="8450" width="11.140625" style="37" customWidth="1"/>
    <col min="8451" max="8451" width="24.7109375" style="37" customWidth="1"/>
    <col min="8452" max="8452" width="16.7109375" style="37" customWidth="1"/>
    <col min="8453" max="8453" width="16.85546875" style="37" customWidth="1"/>
    <col min="8454" max="8454" width="14.7109375" style="37" customWidth="1"/>
    <col min="8455" max="8455" width="13" style="37" customWidth="1"/>
    <col min="8456" max="8704" width="9.140625" style="37"/>
    <col min="8705" max="8705" width="4.28515625" style="37" customWidth="1"/>
    <col min="8706" max="8706" width="11.140625" style="37" customWidth="1"/>
    <col min="8707" max="8707" width="24.7109375" style="37" customWidth="1"/>
    <col min="8708" max="8708" width="16.7109375" style="37" customWidth="1"/>
    <col min="8709" max="8709" width="16.85546875" style="37" customWidth="1"/>
    <col min="8710" max="8710" width="14.7109375" style="37" customWidth="1"/>
    <col min="8711" max="8711" width="13" style="37" customWidth="1"/>
    <col min="8712" max="8960" width="9.140625" style="37"/>
    <col min="8961" max="8961" width="4.28515625" style="37" customWidth="1"/>
    <col min="8962" max="8962" width="11.140625" style="37" customWidth="1"/>
    <col min="8963" max="8963" width="24.7109375" style="37" customWidth="1"/>
    <col min="8964" max="8964" width="16.7109375" style="37" customWidth="1"/>
    <col min="8965" max="8965" width="16.85546875" style="37" customWidth="1"/>
    <col min="8966" max="8966" width="14.7109375" style="37" customWidth="1"/>
    <col min="8967" max="8967" width="13" style="37" customWidth="1"/>
    <col min="8968" max="9216" width="9.140625" style="37"/>
    <col min="9217" max="9217" width="4.28515625" style="37" customWidth="1"/>
    <col min="9218" max="9218" width="11.140625" style="37" customWidth="1"/>
    <col min="9219" max="9219" width="24.7109375" style="37" customWidth="1"/>
    <col min="9220" max="9220" width="16.7109375" style="37" customWidth="1"/>
    <col min="9221" max="9221" width="16.85546875" style="37" customWidth="1"/>
    <col min="9222" max="9222" width="14.7109375" style="37" customWidth="1"/>
    <col min="9223" max="9223" width="13" style="37" customWidth="1"/>
    <col min="9224" max="9472" width="9.140625" style="37"/>
    <col min="9473" max="9473" width="4.28515625" style="37" customWidth="1"/>
    <col min="9474" max="9474" width="11.140625" style="37" customWidth="1"/>
    <col min="9475" max="9475" width="24.7109375" style="37" customWidth="1"/>
    <col min="9476" max="9476" width="16.7109375" style="37" customWidth="1"/>
    <col min="9477" max="9477" width="16.85546875" style="37" customWidth="1"/>
    <col min="9478" max="9478" width="14.7109375" style="37" customWidth="1"/>
    <col min="9479" max="9479" width="13" style="37" customWidth="1"/>
    <col min="9480" max="9728" width="9.140625" style="37"/>
    <col min="9729" max="9729" width="4.28515625" style="37" customWidth="1"/>
    <col min="9730" max="9730" width="11.140625" style="37" customWidth="1"/>
    <col min="9731" max="9731" width="24.7109375" style="37" customWidth="1"/>
    <col min="9732" max="9732" width="16.7109375" style="37" customWidth="1"/>
    <col min="9733" max="9733" width="16.85546875" style="37" customWidth="1"/>
    <col min="9734" max="9734" width="14.7109375" style="37" customWidth="1"/>
    <col min="9735" max="9735" width="13" style="37" customWidth="1"/>
    <col min="9736" max="9984" width="9.140625" style="37"/>
    <col min="9985" max="9985" width="4.28515625" style="37" customWidth="1"/>
    <col min="9986" max="9986" width="11.140625" style="37" customWidth="1"/>
    <col min="9987" max="9987" width="24.7109375" style="37" customWidth="1"/>
    <col min="9988" max="9988" width="16.7109375" style="37" customWidth="1"/>
    <col min="9989" max="9989" width="16.85546875" style="37" customWidth="1"/>
    <col min="9990" max="9990" width="14.7109375" style="37" customWidth="1"/>
    <col min="9991" max="9991" width="13" style="37" customWidth="1"/>
    <col min="9992" max="10240" width="9.140625" style="37"/>
    <col min="10241" max="10241" width="4.28515625" style="37" customWidth="1"/>
    <col min="10242" max="10242" width="11.140625" style="37" customWidth="1"/>
    <col min="10243" max="10243" width="24.7109375" style="37" customWidth="1"/>
    <col min="10244" max="10244" width="16.7109375" style="37" customWidth="1"/>
    <col min="10245" max="10245" width="16.85546875" style="37" customWidth="1"/>
    <col min="10246" max="10246" width="14.7109375" style="37" customWidth="1"/>
    <col min="10247" max="10247" width="13" style="37" customWidth="1"/>
    <col min="10248" max="10496" width="9.140625" style="37"/>
    <col min="10497" max="10497" width="4.28515625" style="37" customWidth="1"/>
    <col min="10498" max="10498" width="11.140625" style="37" customWidth="1"/>
    <col min="10499" max="10499" width="24.7109375" style="37" customWidth="1"/>
    <col min="10500" max="10500" width="16.7109375" style="37" customWidth="1"/>
    <col min="10501" max="10501" width="16.85546875" style="37" customWidth="1"/>
    <col min="10502" max="10502" width="14.7109375" style="37" customWidth="1"/>
    <col min="10503" max="10503" width="13" style="37" customWidth="1"/>
    <col min="10504" max="10752" width="9.140625" style="37"/>
    <col min="10753" max="10753" width="4.28515625" style="37" customWidth="1"/>
    <col min="10754" max="10754" width="11.140625" style="37" customWidth="1"/>
    <col min="10755" max="10755" width="24.7109375" style="37" customWidth="1"/>
    <col min="10756" max="10756" width="16.7109375" style="37" customWidth="1"/>
    <col min="10757" max="10757" width="16.85546875" style="37" customWidth="1"/>
    <col min="10758" max="10758" width="14.7109375" style="37" customWidth="1"/>
    <col min="10759" max="10759" width="13" style="37" customWidth="1"/>
    <col min="10760" max="11008" width="9.140625" style="37"/>
    <col min="11009" max="11009" width="4.28515625" style="37" customWidth="1"/>
    <col min="11010" max="11010" width="11.140625" style="37" customWidth="1"/>
    <col min="11011" max="11011" width="24.7109375" style="37" customWidth="1"/>
    <col min="11012" max="11012" width="16.7109375" style="37" customWidth="1"/>
    <col min="11013" max="11013" width="16.85546875" style="37" customWidth="1"/>
    <col min="11014" max="11014" width="14.7109375" style="37" customWidth="1"/>
    <col min="11015" max="11015" width="13" style="37" customWidth="1"/>
    <col min="11016" max="11264" width="9.140625" style="37"/>
    <col min="11265" max="11265" width="4.28515625" style="37" customWidth="1"/>
    <col min="11266" max="11266" width="11.140625" style="37" customWidth="1"/>
    <col min="11267" max="11267" width="24.7109375" style="37" customWidth="1"/>
    <col min="11268" max="11268" width="16.7109375" style="37" customWidth="1"/>
    <col min="11269" max="11269" width="16.85546875" style="37" customWidth="1"/>
    <col min="11270" max="11270" width="14.7109375" style="37" customWidth="1"/>
    <col min="11271" max="11271" width="13" style="37" customWidth="1"/>
    <col min="11272" max="11520" width="9.140625" style="37"/>
    <col min="11521" max="11521" width="4.28515625" style="37" customWidth="1"/>
    <col min="11522" max="11522" width="11.140625" style="37" customWidth="1"/>
    <col min="11523" max="11523" width="24.7109375" style="37" customWidth="1"/>
    <col min="11524" max="11524" width="16.7109375" style="37" customWidth="1"/>
    <col min="11525" max="11525" width="16.85546875" style="37" customWidth="1"/>
    <col min="11526" max="11526" width="14.7109375" style="37" customWidth="1"/>
    <col min="11527" max="11527" width="13" style="37" customWidth="1"/>
    <col min="11528" max="11776" width="9.140625" style="37"/>
    <col min="11777" max="11777" width="4.28515625" style="37" customWidth="1"/>
    <col min="11778" max="11778" width="11.140625" style="37" customWidth="1"/>
    <col min="11779" max="11779" width="24.7109375" style="37" customWidth="1"/>
    <col min="11780" max="11780" width="16.7109375" style="37" customWidth="1"/>
    <col min="11781" max="11781" width="16.85546875" style="37" customWidth="1"/>
    <col min="11782" max="11782" width="14.7109375" style="37" customWidth="1"/>
    <col min="11783" max="11783" width="13" style="37" customWidth="1"/>
    <col min="11784" max="12032" width="9.140625" style="37"/>
    <col min="12033" max="12033" width="4.28515625" style="37" customWidth="1"/>
    <col min="12034" max="12034" width="11.140625" style="37" customWidth="1"/>
    <col min="12035" max="12035" width="24.7109375" style="37" customWidth="1"/>
    <col min="12036" max="12036" width="16.7109375" style="37" customWidth="1"/>
    <col min="12037" max="12037" width="16.85546875" style="37" customWidth="1"/>
    <col min="12038" max="12038" width="14.7109375" style="37" customWidth="1"/>
    <col min="12039" max="12039" width="13" style="37" customWidth="1"/>
    <col min="12040" max="12288" width="9.140625" style="37"/>
    <col min="12289" max="12289" width="4.28515625" style="37" customWidth="1"/>
    <col min="12290" max="12290" width="11.140625" style="37" customWidth="1"/>
    <col min="12291" max="12291" width="24.7109375" style="37" customWidth="1"/>
    <col min="12292" max="12292" width="16.7109375" style="37" customWidth="1"/>
    <col min="12293" max="12293" width="16.85546875" style="37" customWidth="1"/>
    <col min="12294" max="12294" width="14.7109375" style="37" customWidth="1"/>
    <col min="12295" max="12295" width="13" style="37" customWidth="1"/>
    <col min="12296" max="12544" width="9.140625" style="37"/>
    <col min="12545" max="12545" width="4.28515625" style="37" customWidth="1"/>
    <col min="12546" max="12546" width="11.140625" style="37" customWidth="1"/>
    <col min="12547" max="12547" width="24.7109375" style="37" customWidth="1"/>
    <col min="12548" max="12548" width="16.7109375" style="37" customWidth="1"/>
    <col min="12549" max="12549" width="16.85546875" style="37" customWidth="1"/>
    <col min="12550" max="12550" width="14.7109375" style="37" customWidth="1"/>
    <col min="12551" max="12551" width="13" style="37" customWidth="1"/>
    <col min="12552" max="12800" width="9.140625" style="37"/>
    <col min="12801" max="12801" width="4.28515625" style="37" customWidth="1"/>
    <col min="12802" max="12802" width="11.140625" style="37" customWidth="1"/>
    <col min="12803" max="12803" width="24.7109375" style="37" customWidth="1"/>
    <col min="12804" max="12804" width="16.7109375" style="37" customWidth="1"/>
    <col min="12805" max="12805" width="16.85546875" style="37" customWidth="1"/>
    <col min="12806" max="12806" width="14.7109375" style="37" customWidth="1"/>
    <col min="12807" max="12807" width="13" style="37" customWidth="1"/>
    <col min="12808" max="13056" width="9.140625" style="37"/>
    <col min="13057" max="13057" width="4.28515625" style="37" customWidth="1"/>
    <col min="13058" max="13058" width="11.140625" style="37" customWidth="1"/>
    <col min="13059" max="13059" width="24.7109375" style="37" customWidth="1"/>
    <col min="13060" max="13060" width="16.7109375" style="37" customWidth="1"/>
    <col min="13061" max="13061" width="16.85546875" style="37" customWidth="1"/>
    <col min="13062" max="13062" width="14.7109375" style="37" customWidth="1"/>
    <col min="13063" max="13063" width="13" style="37" customWidth="1"/>
    <col min="13064" max="13312" width="9.140625" style="37"/>
    <col min="13313" max="13313" width="4.28515625" style="37" customWidth="1"/>
    <col min="13314" max="13314" width="11.140625" style="37" customWidth="1"/>
    <col min="13315" max="13315" width="24.7109375" style="37" customWidth="1"/>
    <col min="13316" max="13316" width="16.7109375" style="37" customWidth="1"/>
    <col min="13317" max="13317" width="16.85546875" style="37" customWidth="1"/>
    <col min="13318" max="13318" width="14.7109375" style="37" customWidth="1"/>
    <col min="13319" max="13319" width="13" style="37" customWidth="1"/>
    <col min="13320" max="13568" width="9.140625" style="37"/>
    <col min="13569" max="13569" width="4.28515625" style="37" customWidth="1"/>
    <col min="13570" max="13570" width="11.140625" style="37" customWidth="1"/>
    <col min="13571" max="13571" width="24.7109375" style="37" customWidth="1"/>
    <col min="13572" max="13572" width="16.7109375" style="37" customWidth="1"/>
    <col min="13573" max="13573" width="16.85546875" style="37" customWidth="1"/>
    <col min="13574" max="13574" width="14.7109375" style="37" customWidth="1"/>
    <col min="13575" max="13575" width="13" style="37" customWidth="1"/>
    <col min="13576" max="13824" width="9.140625" style="37"/>
    <col min="13825" max="13825" width="4.28515625" style="37" customWidth="1"/>
    <col min="13826" max="13826" width="11.140625" style="37" customWidth="1"/>
    <col min="13827" max="13827" width="24.7109375" style="37" customWidth="1"/>
    <col min="13828" max="13828" width="16.7109375" style="37" customWidth="1"/>
    <col min="13829" max="13829" width="16.85546875" style="37" customWidth="1"/>
    <col min="13830" max="13830" width="14.7109375" style="37" customWidth="1"/>
    <col min="13831" max="13831" width="13" style="37" customWidth="1"/>
    <col min="13832" max="14080" width="9.140625" style="37"/>
    <col min="14081" max="14081" width="4.28515625" style="37" customWidth="1"/>
    <col min="14082" max="14082" width="11.140625" style="37" customWidth="1"/>
    <col min="14083" max="14083" width="24.7109375" style="37" customWidth="1"/>
    <col min="14084" max="14084" width="16.7109375" style="37" customWidth="1"/>
    <col min="14085" max="14085" width="16.85546875" style="37" customWidth="1"/>
    <col min="14086" max="14086" width="14.7109375" style="37" customWidth="1"/>
    <col min="14087" max="14087" width="13" style="37" customWidth="1"/>
    <col min="14088" max="14336" width="9.140625" style="37"/>
    <col min="14337" max="14337" width="4.28515625" style="37" customWidth="1"/>
    <col min="14338" max="14338" width="11.140625" style="37" customWidth="1"/>
    <col min="14339" max="14339" width="24.7109375" style="37" customWidth="1"/>
    <col min="14340" max="14340" width="16.7109375" style="37" customWidth="1"/>
    <col min="14341" max="14341" width="16.85546875" style="37" customWidth="1"/>
    <col min="14342" max="14342" width="14.7109375" style="37" customWidth="1"/>
    <col min="14343" max="14343" width="13" style="37" customWidth="1"/>
    <col min="14344" max="14592" width="9.140625" style="37"/>
    <col min="14593" max="14593" width="4.28515625" style="37" customWidth="1"/>
    <col min="14594" max="14594" width="11.140625" style="37" customWidth="1"/>
    <col min="14595" max="14595" width="24.7109375" style="37" customWidth="1"/>
    <col min="14596" max="14596" width="16.7109375" style="37" customWidth="1"/>
    <col min="14597" max="14597" width="16.85546875" style="37" customWidth="1"/>
    <col min="14598" max="14598" width="14.7109375" style="37" customWidth="1"/>
    <col min="14599" max="14599" width="13" style="37" customWidth="1"/>
    <col min="14600" max="14848" width="9.140625" style="37"/>
    <col min="14849" max="14849" width="4.28515625" style="37" customWidth="1"/>
    <col min="14850" max="14850" width="11.140625" style="37" customWidth="1"/>
    <col min="14851" max="14851" width="24.7109375" style="37" customWidth="1"/>
    <col min="14852" max="14852" width="16.7109375" style="37" customWidth="1"/>
    <col min="14853" max="14853" width="16.85546875" style="37" customWidth="1"/>
    <col min="14854" max="14854" width="14.7109375" style="37" customWidth="1"/>
    <col min="14855" max="14855" width="13" style="37" customWidth="1"/>
    <col min="14856" max="15104" width="9.140625" style="37"/>
    <col min="15105" max="15105" width="4.28515625" style="37" customWidth="1"/>
    <col min="15106" max="15106" width="11.140625" style="37" customWidth="1"/>
    <col min="15107" max="15107" width="24.7109375" style="37" customWidth="1"/>
    <col min="15108" max="15108" width="16.7109375" style="37" customWidth="1"/>
    <col min="15109" max="15109" width="16.85546875" style="37" customWidth="1"/>
    <col min="15110" max="15110" width="14.7109375" style="37" customWidth="1"/>
    <col min="15111" max="15111" width="13" style="37" customWidth="1"/>
    <col min="15112" max="15360" width="9.140625" style="37"/>
    <col min="15361" max="15361" width="4.28515625" style="37" customWidth="1"/>
    <col min="15362" max="15362" width="11.140625" style="37" customWidth="1"/>
    <col min="15363" max="15363" width="24.7109375" style="37" customWidth="1"/>
    <col min="15364" max="15364" width="16.7109375" style="37" customWidth="1"/>
    <col min="15365" max="15365" width="16.85546875" style="37" customWidth="1"/>
    <col min="15366" max="15366" width="14.7109375" style="37" customWidth="1"/>
    <col min="15367" max="15367" width="13" style="37" customWidth="1"/>
    <col min="15368" max="15616" width="9.140625" style="37"/>
    <col min="15617" max="15617" width="4.28515625" style="37" customWidth="1"/>
    <col min="15618" max="15618" width="11.140625" style="37" customWidth="1"/>
    <col min="15619" max="15619" width="24.7109375" style="37" customWidth="1"/>
    <col min="15620" max="15620" width="16.7109375" style="37" customWidth="1"/>
    <col min="15621" max="15621" width="16.85546875" style="37" customWidth="1"/>
    <col min="15622" max="15622" width="14.7109375" style="37" customWidth="1"/>
    <col min="15623" max="15623" width="13" style="37" customWidth="1"/>
    <col min="15624" max="15872" width="9.140625" style="37"/>
    <col min="15873" max="15873" width="4.28515625" style="37" customWidth="1"/>
    <col min="15874" max="15874" width="11.140625" style="37" customWidth="1"/>
    <col min="15875" max="15875" width="24.7109375" style="37" customWidth="1"/>
    <col min="15876" max="15876" width="16.7109375" style="37" customWidth="1"/>
    <col min="15877" max="15877" width="16.85546875" style="37" customWidth="1"/>
    <col min="15878" max="15878" width="14.7109375" style="37" customWidth="1"/>
    <col min="15879" max="15879" width="13" style="37" customWidth="1"/>
    <col min="15880" max="16128" width="9.140625" style="37"/>
    <col min="16129" max="16129" width="4.28515625" style="37" customWidth="1"/>
    <col min="16130" max="16130" width="11.140625" style="37" customWidth="1"/>
    <col min="16131" max="16131" width="24.7109375" style="37" customWidth="1"/>
    <col min="16132" max="16132" width="16.7109375" style="37" customWidth="1"/>
    <col min="16133" max="16133" width="16.85546875" style="37" customWidth="1"/>
    <col min="16134" max="16134" width="14.7109375" style="37" customWidth="1"/>
    <col min="16135" max="16135" width="13" style="37" customWidth="1"/>
    <col min="16136" max="16384" width="9.140625" style="37"/>
  </cols>
  <sheetData>
    <row r="1" spans="1:10" x14ac:dyDescent="0.2">
      <c r="C1" s="37"/>
      <c r="F1" s="38" t="s">
        <v>68</v>
      </c>
      <c r="G1" s="38"/>
    </row>
    <row r="2" spans="1:10" x14ac:dyDescent="0.2">
      <c r="C2" s="37"/>
      <c r="G2" s="38"/>
    </row>
    <row r="3" spans="1:10" x14ac:dyDescent="0.2">
      <c r="A3" s="39"/>
      <c r="B3" s="37" t="s">
        <v>69</v>
      </c>
      <c r="C3" s="37"/>
      <c r="D3" s="39"/>
      <c r="E3" s="39" t="s">
        <v>70</v>
      </c>
      <c r="F3" s="39"/>
      <c r="G3" s="39"/>
      <c r="H3" s="39"/>
      <c r="I3" s="39"/>
      <c r="J3" s="39"/>
    </row>
    <row r="4" spans="1:10" x14ac:dyDescent="0.2">
      <c r="A4" s="39"/>
      <c r="C4" s="37"/>
      <c r="D4" s="39"/>
      <c r="E4" s="39" t="s">
        <v>71</v>
      </c>
      <c r="F4" s="39"/>
      <c r="G4" s="39"/>
      <c r="H4" s="39"/>
      <c r="I4" s="39"/>
      <c r="J4" s="39"/>
    </row>
    <row r="5" spans="1:10" ht="15" customHeight="1" x14ac:dyDescent="0.2">
      <c r="A5" s="40" t="s">
        <v>72</v>
      </c>
      <c r="C5" s="37"/>
      <c r="D5" s="40" t="s">
        <v>72</v>
      </c>
      <c r="E5" s="40"/>
      <c r="F5" s="40"/>
      <c r="G5" s="40"/>
      <c r="H5" s="40"/>
      <c r="I5" s="40"/>
      <c r="J5" s="40"/>
    </row>
    <row r="6" spans="1:10" x14ac:dyDescent="0.2">
      <c r="A6" s="41"/>
      <c r="B6" s="37" t="s">
        <v>63</v>
      </c>
      <c r="C6" s="37"/>
      <c r="D6" s="41"/>
      <c r="E6" s="41" t="s">
        <v>73</v>
      </c>
      <c r="F6" s="41"/>
      <c r="G6" s="41"/>
      <c r="H6" s="41"/>
      <c r="I6" s="41"/>
      <c r="J6" s="41"/>
    </row>
    <row r="7" spans="1:10" ht="15" customHeight="1" x14ac:dyDescent="0.2">
      <c r="A7" s="42" t="s">
        <v>74</v>
      </c>
      <c r="B7" s="42"/>
      <c r="C7" s="37"/>
      <c r="D7" s="42"/>
      <c r="E7" s="42" t="s">
        <v>74</v>
      </c>
      <c r="F7" s="42"/>
      <c r="G7" s="42"/>
      <c r="H7" s="42"/>
      <c r="I7" s="42"/>
      <c r="J7" s="42"/>
    </row>
    <row r="8" spans="1:10" x14ac:dyDescent="0.2">
      <c r="A8" s="43"/>
      <c r="B8" s="43"/>
      <c r="C8" s="37"/>
      <c r="D8" s="43"/>
      <c r="E8" s="43" t="s">
        <v>88</v>
      </c>
      <c r="F8" s="43"/>
      <c r="G8" s="43"/>
      <c r="H8" s="43"/>
      <c r="I8" s="43"/>
      <c r="J8" s="43"/>
    </row>
    <row r="9" spans="1:10" x14ac:dyDescent="0.2">
      <c r="A9" s="43"/>
      <c r="B9" s="43"/>
      <c r="C9" s="37"/>
      <c r="D9" s="43"/>
      <c r="E9" s="43"/>
      <c r="F9" s="43"/>
      <c r="G9" s="43"/>
      <c r="H9" s="43"/>
      <c r="I9" s="43"/>
      <c r="J9" s="43"/>
    </row>
    <row r="10" spans="1:10" x14ac:dyDescent="0.2">
      <c r="A10" s="43"/>
      <c r="B10" s="43"/>
      <c r="C10" s="37"/>
      <c r="D10" s="43"/>
      <c r="E10" s="43"/>
      <c r="F10" s="43"/>
      <c r="G10" s="43"/>
      <c r="H10" s="43"/>
      <c r="I10" s="43"/>
      <c r="J10" s="43"/>
    </row>
    <row r="11" spans="1:10" x14ac:dyDescent="0.2">
      <c r="A11" s="189" t="s">
        <v>75</v>
      </c>
      <c r="B11" s="189"/>
      <c r="C11" s="189"/>
      <c r="D11" s="189"/>
      <c r="E11" s="189"/>
      <c r="F11" s="189"/>
      <c r="G11" s="189"/>
    </row>
    <row r="12" spans="1:10" x14ac:dyDescent="0.2">
      <c r="A12" s="44"/>
      <c r="B12" s="44"/>
      <c r="C12" s="44"/>
      <c r="D12" s="44"/>
      <c r="E12" s="44"/>
      <c r="F12" s="44"/>
      <c r="G12" s="44"/>
    </row>
    <row r="13" spans="1:10" ht="48" customHeight="1" x14ac:dyDescent="0.2">
      <c r="A13" s="190" t="s">
        <v>93</v>
      </c>
      <c r="B13" s="190"/>
      <c r="C13" s="190"/>
      <c r="D13" s="190"/>
      <c r="E13" s="190"/>
      <c r="F13" s="190"/>
      <c r="G13" s="190"/>
    </row>
    <row r="14" spans="1:10" ht="2.25" customHeight="1" x14ac:dyDescent="0.2">
      <c r="A14" s="191"/>
      <c r="B14" s="191"/>
      <c r="C14" s="191"/>
      <c r="D14" s="191"/>
      <c r="E14" s="191"/>
      <c r="F14" s="191"/>
      <c r="G14" s="191"/>
    </row>
    <row r="15" spans="1:10" ht="3" hidden="1" customHeight="1" x14ac:dyDescent="0.2">
      <c r="A15" s="191"/>
      <c r="B15" s="191"/>
      <c r="C15" s="191"/>
      <c r="D15" s="191"/>
      <c r="E15" s="191"/>
      <c r="F15" s="191"/>
      <c r="G15" s="191"/>
    </row>
    <row r="16" spans="1:10" ht="15.95" hidden="1" customHeight="1" x14ac:dyDescent="0.2">
      <c r="A16" s="191"/>
      <c r="B16" s="191"/>
      <c r="C16" s="191"/>
      <c r="D16" s="191"/>
      <c r="E16" s="191"/>
      <c r="F16" s="191"/>
      <c r="G16" s="191"/>
    </row>
    <row r="17" spans="1:12" ht="15.95" hidden="1" customHeight="1" x14ac:dyDescent="0.2">
      <c r="A17" s="191"/>
      <c r="B17" s="191"/>
      <c r="C17" s="191"/>
      <c r="D17" s="191"/>
      <c r="E17" s="191"/>
      <c r="F17" s="191"/>
      <c r="G17" s="191"/>
    </row>
    <row r="18" spans="1:12" ht="15.95" hidden="1" customHeight="1" x14ac:dyDescent="0.2">
      <c r="A18" s="191"/>
      <c r="B18" s="191"/>
      <c r="C18" s="191"/>
      <c r="D18" s="191"/>
      <c r="E18" s="191"/>
      <c r="F18" s="191"/>
      <c r="G18" s="191"/>
    </row>
    <row r="19" spans="1:12" ht="1.7" hidden="1" customHeight="1" x14ac:dyDescent="0.2">
      <c r="A19" s="45"/>
      <c r="B19" s="45"/>
      <c r="C19" s="46"/>
      <c r="D19" s="47"/>
      <c r="E19" s="47"/>
      <c r="F19" s="47"/>
      <c r="G19" s="45"/>
    </row>
    <row r="20" spans="1:12" s="50" customFormat="1" ht="54.75" customHeight="1" x14ac:dyDescent="0.2">
      <c r="A20" s="48" t="s">
        <v>16</v>
      </c>
      <c r="B20" s="48" t="s">
        <v>76</v>
      </c>
      <c r="C20" s="49" t="s">
        <v>77</v>
      </c>
      <c r="D20" s="48" t="s">
        <v>78</v>
      </c>
      <c r="E20" s="48" t="s">
        <v>79</v>
      </c>
      <c r="F20" s="48" t="s">
        <v>80</v>
      </c>
      <c r="G20" s="48" t="s">
        <v>81</v>
      </c>
    </row>
    <row r="21" spans="1:12" x14ac:dyDescent="0.2">
      <c r="A21" s="51">
        <v>1</v>
      </c>
      <c r="B21" s="52">
        <v>2</v>
      </c>
      <c r="C21" s="53">
        <v>3</v>
      </c>
      <c r="D21" s="51">
        <v>4</v>
      </c>
      <c r="E21" s="51">
        <v>5</v>
      </c>
      <c r="F21" s="51">
        <v>6</v>
      </c>
      <c r="G21" s="51">
        <v>7</v>
      </c>
    </row>
    <row r="22" spans="1:12" x14ac:dyDescent="0.2">
      <c r="A22" s="54"/>
      <c r="B22" s="55"/>
      <c r="C22" s="56"/>
      <c r="D22" s="54"/>
      <c r="E22" s="55"/>
      <c r="F22" s="55"/>
      <c r="G22" s="55"/>
    </row>
    <row r="23" spans="1:12" ht="112.5" customHeight="1" x14ac:dyDescent="0.2">
      <c r="A23" s="57"/>
      <c r="B23" s="58" t="s">
        <v>89</v>
      </c>
      <c r="C23" s="59" t="s">
        <v>95</v>
      </c>
      <c r="D23" s="60">
        <v>247617.36</v>
      </c>
      <c r="E23" s="60">
        <v>6748.74</v>
      </c>
      <c r="F23" s="60" t="s">
        <v>82</v>
      </c>
      <c r="G23" s="60" t="s">
        <v>82</v>
      </c>
    </row>
    <row r="24" spans="1:12" ht="229.5" customHeight="1" x14ac:dyDescent="0.2">
      <c r="A24" s="57"/>
      <c r="B24" s="58" t="s">
        <v>94</v>
      </c>
      <c r="C24" s="59" t="s">
        <v>96</v>
      </c>
      <c r="D24" s="60">
        <v>254689</v>
      </c>
      <c r="E24" s="60">
        <v>0</v>
      </c>
      <c r="F24" s="60" t="s">
        <v>82</v>
      </c>
      <c r="G24" s="60" t="s">
        <v>82</v>
      </c>
    </row>
    <row r="25" spans="1:12" ht="32.25" customHeight="1" x14ac:dyDescent="0.2">
      <c r="A25" s="61"/>
      <c r="B25" s="62"/>
      <c r="C25" s="63" t="s">
        <v>83</v>
      </c>
      <c r="D25" s="64">
        <f>D24+D23</f>
        <v>502306.36</v>
      </c>
      <c r="E25" s="64">
        <f>E24+E23</f>
        <v>6748.74</v>
      </c>
      <c r="F25" s="64" t="s">
        <v>82</v>
      </c>
      <c r="G25" s="64" t="s">
        <v>82</v>
      </c>
    </row>
    <row r="26" spans="1:12" s="70" customFormat="1" x14ac:dyDescent="0.2">
      <c r="A26" s="65"/>
      <c r="B26" s="66"/>
      <c r="C26" s="67"/>
      <c r="D26" s="68"/>
      <c r="E26" s="68"/>
      <c r="F26" s="68"/>
      <c r="G26" s="69"/>
    </row>
    <row r="27" spans="1:12" x14ac:dyDescent="0.2">
      <c r="A27" s="45"/>
      <c r="B27" s="192" t="s">
        <v>84</v>
      </c>
      <c r="C27" s="192"/>
      <c r="D27" s="192"/>
      <c r="E27" s="192"/>
      <c r="F27" s="192"/>
      <c r="G27" s="192"/>
      <c r="H27" s="45"/>
      <c r="I27" s="45"/>
      <c r="J27" s="45"/>
      <c r="K27" s="45"/>
      <c r="L27" s="45"/>
    </row>
    <row r="28" spans="1:12" x14ac:dyDescent="0.2">
      <c r="A28" s="71"/>
      <c r="B28" s="45"/>
      <c r="C28" s="45"/>
      <c r="D28" s="72"/>
      <c r="E28" s="72"/>
      <c r="F28" s="72"/>
      <c r="G28" s="72"/>
      <c r="H28" s="45"/>
      <c r="I28" s="45"/>
      <c r="J28" s="45"/>
      <c r="K28" s="45"/>
      <c r="L28" s="45"/>
    </row>
    <row r="29" spans="1:12" s="45" customFormat="1" ht="31.5" customHeight="1" x14ac:dyDescent="0.2">
      <c r="A29" s="193" t="s">
        <v>97</v>
      </c>
      <c r="B29" s="193"/>
      <c r="C29" s="193"/>
      <c r="D29" s="193"/>
      <c r="E29" s="193"/>
      <c r="F29" s="193"/>
      <c r="G29" s="193"/>
    </row>
    <row r="30" spans="1:12" s="70" customFormat="1" x14ac:dyDescent="0.2">
      <c r="A30" s="65"/>
      <c r="B30" s="73"/>
      <c r="C30" s="67"/>
      <c r="D30" s="68"/>
      <c r="E30" s="68"/>
      <c r="F30" s="68"/>
      <c r="G30" s="69"/>
    </row>
    <row r="31" spans="1:12" s="70" customFormat="1" x14ac:dyDescent="0.2">
      <c r="A31" s="65"/>
      <c r="B31" s="73"/>
      <c r="C31" s="67"/>
      <c r="D31" s="68"/>
      <c r="E31" s="68"/>
      <c r="F31" s="68"/>
      <c r="G31" s="69"/>
    </row>
    <row r="32" spans="1:12" x14ac:dyDescent="0.2">
      <c r="A32" s="71"/>
      <c r="B32" s="45"/>
      <c r="C32" s="45"/>
      <c r="D32" s="72"/>
      <c r="E32" s="72"/>
      <c r="F32" s="72"/>
      <c r="G32" s="72"/>
      <c r="H32" s="45"/>
      <c r="I32" s="45"/>
      <c r="J32" s="45"/>
      <c r="K32" s="45"/>
      <c r="L32" s="45"/>
    </row>
    <row r="33" spans="1:12" x14ac:dyDescent="0.2">
      <c r="A33" s="71"/>
      <c r="B33" s="45"/>
      <c r="C33" s="45" t="s">
        <v>91</v>
      </c>
      <c r="D33" s="45"/>
      <c r="E33" s="45"/>
      <c r="F33" s="188" t="s">
        <v>85</v>
      </c>
      <c r="G33" s="188"/>
      <c r="H33" s="45"/>
      <c r="I33" s="45"/>
      <c r="J33" s="45"/>
      <c r="K33" s="45"/>
      <c r="L33" s="45"/>
    </row>
    <row r="34" spans="1:12" x14ac:dyDescent="0.2">
      <c r="A34" s="71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</row>
    <row r="35" spans="1:12" x14ac:dyDescent="0.2">
      <c r="A35" s="71"/>
      <c r="B35" s="45"/>
      <c r="C35" s="45" t="s">
        <v>90</v>
      </c>
      <c r="D35" s="45" t="s">
        <v>86</v>
      </c>
      <c r="E35" s="45"/>
      <c r="F35" s="188" t="s">
        <v>87</v>
      </c>
      <c r="G35" s="188"/>
      <c r="H35" s="45"/>
      <c r="I35" s="45"/>
      <c r="J35" s="45"/>
      <c r="K35" s="45"/>
      <c r="L35" s="45"/>
    </row>
    <row r="36" spans="1:12" x14ac:dyDescent="0.2">
      <c r="A36" s="71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</row>
    <row r="37" spans="1:12" x14ac:dyDescent="0.2">
      <c r="A37" s="71"/>
      <c r="B37" s="45"/>
      <c r="C37" s="45"/>
      <c r="D37" s="45"/>
      <c r="E37" s="45"/>
      <c r="F37" s="188"/>
      <c r="G37" s="188"/>
      <c r="H37" s="45"/>
      <c r="I37" s="45"/>
      <c r="J37" s="45"/>
      <c r="K37" s="45"/>
      <c r="L37" s="45"/>
    </row>
  </sheetData>
  <mergeCells count="8">
    <mergeCell ref="F35:G35"/>
    <mergeCell ref="F37:G37"/>
    <mergeCell ref="A11:G11"/>
    <mergeCell ref="A13:G13"/>
    <mergeCell ref="A14:G18"/>
    <mergeCell ref="B27:G27"/>
    <mergeCell ref="A29:G29"/>
    <mergeCell ref="F33:G33"/>
  </mergeCells>
  <pageMargins left="0.51181102362204722" right="0.11811023622047245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/>
  <dimension ref="A1:L75"/>
  <sheetViews>
    <sheetView view="pageBreakPreview" topLeftCell="A40" zoomScaleNormal="115" zoomScaleSheetLayoutView="100" workbookViewId="0">
      <selection activeCell="M11" sqref="M11"/>
    </sheetView>
  </sheetViews>
  <sheetFormatPr defaultColWidth="9.140625" defaultRowHeight="15.75" outlineLevelRow="1" x14ac:dyDescent="0.25"/>
  <cols>
    <col min="1" max="1" width="6.42578125" style="79" customWidth="1"/>
    <col min="2" max="2" width="36.140625" style="79" customWidth="1"/>
    <col min="3" max="3" width="10.5703125" style="79" customWidth="1"/>
    <col min="4" max="4" width="14.42578125" style="79" customWidth="1"/>
    <col min="5" max="5" width="12.85546875" style="79" customWidth="1"/>
    <col min="6" max="6" width="12.42578125" style="79" customWidth="1"/>
    <col min="7" max="7" width="12.140625" style="79" customWidth="1"/>
    <col min="8" max="8" width="12.7109375" style="79" customWidth="1"/>
    <col min="9" max="9" width="13.140625" style="79" customWidth="1"/>
    <col min="10" max="10" width="4" style="79" customWidth="1"/>
    <col min="11" max="16384" width="9.140625" style="79"/>
  </cols>
  <sheetData>
    <row r="1" spans="1:12" x14ac:dyDescent="0.25">
      <c r="A1" s="204" t="s">
        <v>109</v>
      </c>
      <c r="B1" s="204"/>
      <c r="C1" s="204"/>
      <c r="D1" s="204"/>
      <c r="E1" s="204"/>
      <c r="F1" s="204"/>
      <c r="G1" s="204"/>
      <c r="H1" s="204"/>
      <c r="I1" s="204"/>
    </row>
    <row r="2" spans="1:12" s="141" customFormat="1" ht="15" x14ac:dyDescent="0.25">
      <c r="A2" s="140" t="s">
        <v>58</v>
      </c>
      <c r="B2" s="140"/>
      <c r="C2" s="140"/>
      <c r="D2" s="140"/>
      <c r="E2" s="140"/>
      <c r="F2" s="205" t="s">
        <v>59</v>
      </c>
      <c r="G2" s="205"/>
      <c r="H2" s="205"/>
      <c r="I2" s="205"/>
    </row>
    <row r="3" spans="1:12" s="141" customFormat="1" x14ac:dyDescent="0.25">
      <c r="A3" s="140"/>
      <c r="B3" s="140"/>
      <c r="C3" s="140"/>
      <c r="D3" s="140"/>
      <c r="E3" s="140"/>
      <c r="F3" s="142"/>
      <c r="G3" s="142"/>
      <c r="H3" s="142"/>
      <c r="I3" s="143" t="s">
        <v>122</v>
      </c>
      <c r="J3" s="144"/>
      <c r="K3" s="144"/>
    </row>
    <row r="4" spans="1:12" s="141" customFormat="1" ht="15" customHeight="1" x14ac:dyDescent="0.25">
      <c r="A4" s="140"/>
      <c r="B4" s="140"/>
      <c r="C4" s="140"/>
      <c r="D4" s="140"/>
      <c r="E4" s="140"/>
      <c r="F4" s="142"/>
      <c r="G4" s="142"/>
      <c r="H4" s="142"/>
      <c r="I4" s="145" t="s">
        <v>123</v>
      </c>
      <c r="J4" s="144"/>
      <c r="K4" s="144"/>
    </row>
    <row r="5" spans="1:12" s="141" customFormat="1" x14ac:dyDescent="0.25">
      <c r="A5" s="140"/>
      <c r="B5" s="140"/>
      <c r="C5" s="140"/>
      <c r="D5" s="140"/>
      <c r="E5" s="140"/>
      <c r="F5" s="142"/>
      <c r="G5" s="142"/>
      <c r="H5" s="142"/>
      <c r="I5" s="144"/>
      <c r="J5" s="144"/>
      <c r="K5" s="144"/>
      <c r="L5" s="144"/>
    </row>
    <row r="6" spans="1:12" s="141" customFormat="1" ht="15.75" customHeight="1" x14ac:dyDescent="0.25">
      <c r="B6" s="140"/>
      <c r="C6" s="140"/>
      <c r="D6" s="140"/>
      <c r="E6" s="140"/>
      <c r="F6" s="206" t="s">
        <v>124</v>
      </c>
      <c r="G6" s="207"/>
      <c r="H6" s="207"/>
      <c r="I6" s="207"/>
      <c r="J6" s="146"/>
      <c r="K6" s="146"/>
      <c r="L6" s="146"/>
    </row>
    <row r="7" spans="1:12" x14ac:dyDescent="0.25">
      <c r="A7" s="105" t="s">
        <v>126</v>
      </c>
      <c r="B7" s="105"/>
      <c r="C7" s="105"/>
      <c r="D7" s="105"/>
      <c r="E7" s="105"/>
      <c r="F7" s="105"/>
      <c r="G7" s="105"/>
      <c r="H7" s="105"/>
      <c r="I7" s="147" t="s">
        <v>125</v>
      </c>
      <c r="J7" s="148"/>
      <c r="K7" s="148"/>
      <c r="L7" s="148"/>
    </row>
    <row r="8" spans="1:12" x14ac:dyDescent="0.25">
      <c r="A8" s="105"/>
      <c r="B8" s="105"/>
      <c r="C8" s="105"/>
      <c r="D8" s="105"/>
      <c r="E8" s="105"/>
      <c r="F8" s="105"/>
      <c r="G8" s="105"/>
      <c r="H8" s="105"/>
      <c r="I8" s="105"/>
    </row>
    <row r="9" spans="1:12" x14ac:dyDescent="0.25">
      <c r="A9" s="105"/>
      <c r="B9" s="105"/>
      <c r="C9" s="105"/>
      <c r="D9" s="105"/>
      <c r="E9" s="105"/>
      <c r="F9" s="105"/>
      <c r="G9" s="105"/>
      <c r="H9" s="105"/>
      <c r="I9" s="105"/>
    </row>
    <row r="10" spans="1:12" x14ac:dyDescent="0.25">
      <c r="A10" s="201" t="s">
        <v>149</v>
      </c>
      <c r="B10" s="201"/>
      <c r="C10" s="201"/>
      <c r="D10" s="201"/>
      <c r="E10" s="201"/>
      <c r="F10" s="201"/>
      <c r="G10" s="201"/>
      <c r="H10" s="201"/>
      <c r="I10" s="201"/>
    </row>
    <row r="11" spans="1:12" ht="76.5" customHeight="1" x14ac:dyDescent="0.25">
      <c r="A11" s="202" t="str">
        <f>Смета!A9</f>
        <v>Экспертиза промышленной безопасности после наработки установленного срока службы
 технических устройств У-ИТЭЦ (6 шт.)</v>
      </c>
      <c r="B11" s="202"/>
      <c r="C11" s="202"/>
      <c r="D11" s="202"/>
      <c r="E11" s="202"/>
      <c r="F11" s="202"/>
      <c r="G11" s="202"/>
      <c r="H11" s="202"/>
      <c r="I11" s="202"/>
    </row>
    <row r="12" spans="1:12" x14ac:dyDescent="0.25">
      <c r="A12" s="149"/>
      <c r="B12" s="149"/>
      <c r="C12" s="149"/>
      <c r="D12" s="149"/>
      <c r="E12" s="149"/>
      <c r="F12" s="149"/>
      <c r="G12" s="149"/>
      <c r="H12" s="149"/>
      <c r="I12" s="149"/>
    </row>
    <row r="13" spans="1:12" x14ac:dyDescent="0.25">
      <c r="A13" s="78"/>
      <c r="B13" s="129" t="s">
        <v>60</v>
      </c>
      <c r="C13" s="78"/>
      <c r="D13" s="78"/>
      <c r="E13" s="78"/>
      <c r="F13" s="78"/>
      <c r="G13" s="130"/>
    </row>
    <row r="14" spans="1:12" ht="15.95" customHeight="1" x14ac:dyDescent="0.25">
      <c r="A14" s="78">
        <v>1</v>
      </c>
      <c r="B14" s="187" t="str">
        <f>Смета!B11</f>
        <v>Трубопровод прямой сетевой воды левого берега рег.№ 58</v>
      </c>
      <c r="C14" s="187"/>
      <c r="D14" s="187"/>
      <c r="E14" s="187"/>
      <c r="F14" s="187"/>
      <c r="G14" s="187"/>
      <c r="H14" s="187"/>
      <c r="I14" s="187"/>
    </row>
    <row r="15" spans="1:12" ht="15.95" customHeight="1" x14ac:dyDescent="0.25">
      <c r="A15" s="78">
        <v>2</v>
      </c>
      <c r="B15" s="187" t="str">
        <f>Смета!B12</f>
        <v>Трубопровод сетевой воды пиковых бойлеров левого берега рег.№ 3923</v>
      </c>
      <c r="C15" s="187"/>
      <c r="D15" s="187"/>
      <c r="E15" s="187"/>
      <c r="F15" s="187"/>
      <c r="G15" s="187"/>
      <c r="H15" s="187"/>
      <c r="I15" s="187"/>
    </row>
    <row r="16" spans="1:12" ht="15.95" customHeight="1" x14ac:dyDescent="0.25">
      <c r="A16" s="78">
        <v>3</v>
      </c>
      <c r="B16" s="187" t="str">
        <f>Смета!B13</f>
        <v>Маслопровод Т/А ст. № 5 рег.№ б/н</v>
      </c>
      <c r="C16" s="187"/>
      <c r="D16" s="187"/>
      <c r="E16" s="187"/>
      <c r="F16" s="187"/>
      <c r="G16" s="187"/>
      <c r="H16" s="187"/>
      <c r="I16" s="187"/>
    </row>
    <row r="17" spans="1:10" ht="15.95" customHeight="1" x14ac:dyDescent="0.25">
      <c r="A17" s="78">
        <v>4</v>
      </c>
      <c r="B17" s="187" t="str">
        <f>Смета!B14</f>
        <v>Бак кислоты № 1 (БК № 1) рег.№ БК № 1</v>
      </c>
      <c r="C17" s="187"/>
      <c r="D17" s="187"/>
      <c r="E17" s="187"/>
      <c r="F17" s="187"/>
      <c r="G17" s="187"/>
      <c r="H17" s="187"/>
      <c r="I17" s="187"/>
    </row>
    <row r="18" spans="1:10" ht="15.95" customHeight="1" x14ac:dyDescent="0.25">
      <c r="A18" s="78">
        <v>5</v>
      </c>
      <c r="B18" s="187" t="str">
        <f>Смета!B15</f>
        <v>Бак щелочи №1 (БЩ № 1) рег.№ БЩ № 1</v>
      </c>
      <c r="C18" s="187"/>
      <c r="D18" s="187"/>
      <c r="E18" s="187"/>
      <c r="F18" s="187"/>
      <c r="G18" s="187"/>
      <c r="H18" s="187"/>
      <c r="I18" s="187"/>
    </row>
    <row r="19" spans="1:10" ht="15.95" customHeight="1" x14ac:dyDescent="0.25">
      <c r="A19" s="78">
        <v>6</v>
      </c>
      <c r="B19" s="187" t="str">
        <f>Смета!B16</f>
        <v>Бак раствора аммиака № 3 (БРА № 3) рег.№ БРА № 3</v>
      </c>
      <c r="C19" s="187"/>
      <c r="D19" s="187"/>
      <c r="E19" s="187"/>
      <c r="F19" s="187"/>
      <c r="G19" s="187"/>
      <c r="H19" s="187"/>
      <c r="I19" s="187"/>
    </row>
    <row r="20" spans="1:10" ht="15.95" customHeight="1" x14ac:dyDescent="0.25">
      <c r="A20" s="78"/>
      <c r="B20" s="136"/>
      <c r="C20" s="136"/>
      <c r="D20" s="136"/>
      <c r="E20" s="136"/>
      <c r="F20" s="136"/>
      <c r="G20" s="136"/>
      <c r="H20" s="136"/>
      <c r="I20" s="136"/>
    </row>
    <row r="21" spans="1:10" ht="33.75" customHeight="1" x14ac:dyDescent="0.25">
      <c r="A21" s="199" t="s">
        <v>143</v>
      </c>
      <c r="B21" s="199"/>
      <c r="C21" s="199"/>
      <c r="D21" s="199"/>
      <c r="E21" s="199"/>
      <c r="F21" s="199"/>
      <c r="G21" s="199"/>
      <c r="H21" s="199"/>
      <c r="I21" s="199"/>
    </row>
    <row r="22" spans="1:10" ht="15.75" customHeight="1" x14ac:dyDescent="0.25">
      <c r="A22" s="199" t="s">
        <v>147</v>
      </c>
      <c r="B22" s="199"/>
      <c r="C22" s="199"/>
      <c r="D22" s="199"/>
      <c r="E22" s="199"/>
      <c r="F22" s="199"/>
      <c r="G22" s="199"/>
      <c r="H22" s="199"/>
      <c r="I22" s="199"/>
      <c r="J22" s="111"/>
    </row>
    <row r="23" spans="1:10" x14ac:dyDescent="0.25">
      <c r="A23" s="150"/>
      <c r="B23" s="150"/>
      <c r="C23" s="150"/>
      <c r="D23" s="150"/>
      <c r="E23" s="150"/>
      <c r="F23" s="150"/>
      <c r="G23" s="150"/>
      <c r="H23" s="150"/>
      <c r="I23" s="150"/>
      <c r="J23" s="111"/>
    </row>
    <row r="24" spans="1:10" x14ac:dyDescent="0.25">
      <c r="A24" s="203" t="str">
        <f>Смета!A21</f>
        <v>Инв.№ ИЭ01900035</v>
      </c>
      <c r="B24" s="203"/>
      <c r="C24" s="203"/>
      <c r="D24" s="203"/>
      <c r="E24" s="203"/>
      <c r="F24" s="203"/>
      <c r="G24" s="203"/>
      <c r="H24" s="203"/>
      <c r="I24" s="203"/>
      <c r="J24" s="111"/>
    </row>
    <row r="25" spans="1:10" s="152" customFormat="1" ht="96" x14ac:dyDescent="0.2">
      <c r="A25" s="151" t="s">
        <v>16</v>
      </c>
      <c r="B25" s="151" t="s">
        <v>17</v>
      </c>
      <c r="C25" s="151" t="s">
        <v>18</v>
      </c>
      <c r="D25" s="151" t="s">
        <v>146</v>
      </c>
      <c r="E25" s="151" t="s">
        <v>103</v>
      </c>
      <c r="F25" s="151" t="s">
        <v>48</v>
      </c>
      <c r="G25" s="151" t="s">
        <v>98</v>
      </c>
      <c r="H25" s="151" t="s">
        <v>33</v>
      </c>
      <c r="I25" s="151" t="s">
        <v>19</v>
      </c>
    </row>
    <row r="26" spans="1:10" s="156" customFormat="1" x14ac:dyDescent="0.25">
      <c r="A26" s="153">
        <v>1</v>
      </c>
      <c r="B26" s="154" t="s">
        <v>20</v>
      </c>
      <c r="C26" s="154"/>
      <c r="D26" s="154"/>
      <c r="E26" s="154"/>
      <c r="F26" s="154"/>
      <c r="G26" s="154"/>
      <c r="H26" s="155"/>
      <c r="I26" s="154"/>
    </row>
    <row r="27" spans="1:10" s="156" customFormat="1" x14ac:dyDescent="0.25">
      <c r="A27" s="157" t="s">
        <v>2</v>
      </c>
      <c r="B27" s="154" t="s">
        <v>21</v>
      </c>
      <c r="C27" s="153">
        <v>1</v>
      </c>
      <c r="D27" s="153">
        <f>2/100*C44</f>
        <v>0.24</v>
      </c>
      <c r="E27" s="153">
        <v>265.85000000000002</v>
      </c>
      <c r="F27" s="153">
        <v>1.2</v>
      </c>
      <c r="G27" s="153">
        <v>2.2480000000000002</v>
      </c>
      <c r="H27" s="158">
        <f>G27*F27*E27</f>
        <v>717.15696000000003</v>
      </c>
      <c r="I27" s="159">
        <f>H27*D27*C27</f>
        <v>172.11767040000001</v>
      </c>
    </row>
    <row r="28" spans="1:10" s="156" customFormat="1" x14ac:dyDescent="0.25">
      <c r="A28" s="157" t="s">
        <v>50</v>
      </c>
      <c r="B28" s="154" t="s">
        <v>51</v>
      </c>
      <c r="C28" s="153">
        <v>1</v>
      </c>
      <c r="D28" s="153">
        <f>2/100*C44</f>
        <v>0.24</v>
      </c>
      <c r="E28" s="153">
        <v>265.85000000000002</v>
      </c>
      <c r="F28" s="153">
        <v>1.1000000000000001</v>
      </c>
      <c r="G28" s="153">
        <v>2.2480000000000002</v>
      </c>
      <c r="H28" s="158">
        <f>G28*F28*E28</f>
        <v>657.39388000000019</v>
      </c>
      <c r="I28" s="159">
        <f t="shared" ref="I28:I29" si="0">H28*D28*C28</f>
        <v>157.77453120000004</v>
      </c>
    </row>
    <row r="29" spans="1:10" s="156" customFormat="1" x14ac:dyDescent="0.25">
      <c r="A29" s="157" t="s">
        <v>3</v>
      </c>
      <c r="B29" s="154" t="s">
        <v>22</v>
      </c>
      <c r="C29" s="153">
        <v>1</v>
      </c>
      <c r="D29" s="160">
        <f>0.15/100*C44</f>
        <v>1.8000000000000002E-2</v>
      </c>
      <c r="E29" s="153">
        <v>265.85000000000002</v>
      </c>
      <c r="F29" s="153">
        <v>1</v>
      </c>
      <c r="G29" s="153">
        <v>2.2480000000000002</v>
      </c>
      <c r="H29" s="158">
        <f t="shared" ref="H29:H31" si="1">G29*F29*E29</f>
        <v>597.63080000000014</v>
      </c>
      <c r="I29" s="159">
        <f t="shared" si="0"/>
        <v>10.757354400000004</v>
      </c>
    </row>
    <row r="30" spans="1:10" s="156" customFormat="1" x14ac:dyDescent="0.25">
      <c r="A30" s="157" t="s">
        <v>4</v>
      </c>
      <c r="B30" s="154" t="s">
        <v>23</v>
      </c>
      <c r="C30" s="153">
        <v>1</v>
      </c>
      <c r="D30" s="153">
        <f>100/100*C44</f>
        <v>12</v>
      </c>
      <c r="E30" s="153">
        <v>265.85000000000002</v>
      </c>
      <c r="F30" s="153">
        <v>1.5</v>
      </c>
      <c r="G30" s="153">
        <v>2.2480000000000002</v>
      </c>
      <c r="H30" s="158">
        <f t="shared" si="1"/>
        <v>896.4462000000002</v>
      </c>
      <c r="I30" s="159">
        <f>H30*D30*C30</f>
        <v>10757.354400000002</v>
      </c>
    </row>
    <row r="31" spans="1:10" s="156" customFormat="1" ht="31.5" x14ac:dyDescent="0.25">
      <c r="A31" s="157" t="s">
        <v>6</v>
      </c>
      <c r="B31" s="161" t="s">
        <v>24</v>
      </c>
      <c r="C31" s="153">
        <v>1</v>
      </c>
      <c r="D31" s="153">
        <f>0.3/100*C44</f>
        <v>3.6000000000000004E-2</v>
      </c>
      <c r="E31" s="153">
        <v>265.85000000000002</v>
      </c>
      <c r="F31" s="153">
        <v>1</v>
      </c>
      <c r="G31" s="153">
        <v>2.2480000000000002</v>
      </c>
      <c r="H31" s="158">
        <f t="shared" si="1"/>
        <v>597.63080000000014</v>
      </c>
      <c r="I31" s="159">
        <f>H31*D31*C31</f>
        <v>21.514708800000008</v>
      </c>
    </row>
    <row r="32" spans="1:10" s="156" customFormat="1" x14ac:dyDescent="0.25">
      <c r="A32" s="162" t="s">
        <v>8</v>
      </c>
      <c r="B32" s="154" t="s">
        <v>25</v>
      </c>
      <c r="C32" s="153">
        <v>1</v>
      </c>
      <c r="D32" s="153">
        <f>0.3/100*C44</f>
        <v>3.6000000000000004E-2</v>
      </c>
      <c r="E32" s="153">
        <v>265.85000000000002</v>
      </c>
      <c r="F32" s="153">
        <v>1.7</v>
      </c>
      <c r="G32" s="153">
        <v>2.2480000000000002</v>
      </c>
      <c r="H32" s="158">
        <f>G32*F32*E32</f>
        <v>1015.9723600000001</v>
      </c>
      <c r="I32" s="159">
        <f>H32*D32*C32</f>
        <v>36.575004960000008</v>
      </c>
    </row>
    <row r="33" spans="1:9" s="156" customFormat="1" x14ac:dyDescent="0.25">
      <c r="A33" s="162" t="s">
        <v>10</v>
      </c>
      <c r="B33" s="154" t="s">
        <v>26</v>
      </c>
      <c r="C33" s="154"/>
      <c r="D33" s="163"/>
      <c r="E33" s="154"/>
      <c r="F33" s="154"/>
      <c r="G33" s="154"/>
      <c r="H33" s="155"/>
      <c r="I33" s="159">
        <f>SUM(I27:I32)</f>
        <v>11156.093669760001</v>
      </c>
    </row>
    <row r="34" spans="1:9" s="156" customFormat="1" x14ac:dyDescent="0.25">
      <c r="A34" s="162" t="s">
        <v>12</v>
      </c>
      <c r="B34" s="22" t="s">
        <v>140</v>
      </c>
      <c r="C34" s="154">
        <v>1.24</v>
      </c>
      <c r="D34" s="163"/>
      <c r="E34" s="154"/>
      <c r="F34" s="154"/>
      <c r="G34" s="154"/>
      <c r="H34" s="155"/>
      <c r="I34" s="159">
        <f>I33*(C34-1)</f>
        <v>2677.4624807424002</v>
      </c>
    </row>
    <row r="35" spans="1:9" s="156" customFormat="1" x14ac:dyDescent="0.25">
      <c r="A35" s="162" t="s">
        <v>14</v>
      </c>
      <c r="B35" s="22" t="s">
        <v>141</v>
      </c>
      <c r="C35" s="164">
        <v>1.163</v>
      </c>
      <c r="D35" s="154"/>
      <c r="E35" s="154"/>
      <c r="F35" s="154"/>
      <c r="G35" s="154"/>
      <c r="H35" s="154"/>
      <c r="I35" s="159">
        <f>I33*(C35-1)</f>
        <v>1818.4432681708806</v>
      </c>
    </row>
    <row r="36" spans="1:9" s="156" customFormat="1" x14ac:dyDescent="0.25">
      <c r="A36" s="162" t="s">
        <v>142</v>
      </c>
      <c r="B36" s="93" t="s">
        <v>57</v>
      </c>
      <c r="C36" s="93"/>
      <c r="D36" s="93"/>
      <c r="E36" s="93"/>
      <c r="F36" s="93"/>
      <c r="G36" s="93"/>
      <c r="H36" s="93"/>
      <c r="I36" s="165">
        <f>ROUND(I35+I33+I34,2)</f>
        <v>15652</v>
      </c>
    </row>
    <row r="38" spans="1:9" x14ac:dyDescent="0.25">
      <c r="A38" s="200" t="s">
        <v>37</v>
      </c>
      <c r="B38" s="200"/>
      <c r="C38" s="200"/>
      <c r="D38" s="200"/>
      <c r="E38" s="200"/>
      <c r="F38" s="200"/>
      <c r="G38" s="200"/>
      <c r="H38" s="200"/>
      <c r="I38" s="200"/>
    </row>
    <row r="39" spans="1:9" ht="38.25" x14ac:dyDescent="0.25">
      <c r="A39" s="166" t="s">
        <v>16</v>
      </c>
      <c r="B39" s="167" t="s">
        <v>35</v>
      </c>
      <c r="C39" s="167" t="s">
        <v>40</v>
      </c>
      <c r="E39" s="117"/>
    </row>
    <row r="40" spans="1:9" x14ac:dyDescent="0.25">
      <c r="A40" s="168">
        <v>1</v>
      </c>
      <c r="B40" s="169" t="s">
        <v>115</v>
      </c>
      <c r="C40" s="170">
        <v>2</v>
      </c>
      <c r="E40" s="117"/>
    </row>
    <row r="41" spans="1:9" x14ac:dyDescent="0.25">
      <c r="A41" s="168">
        <v>2</v>
      </c>
      <c r="B41" s="169" t="s">
        <v>39</v>
      </c>
      <c r="C41" s="171">
        <v>3</v>
      </c>
      <c r="E41" s="117"/>
    </row>
    <row r="42" spans="1:9" x14ac:dyDescent="0.25">
      <c r="A42" s="168">
        <v>3</v>
      </c>
      <c r="B42" s="169" t="s">
        <v>42</v>
      </c>
      <c r="C42" s="171">
        <v>4</v>
      </c>
      <c r="E42" s="117"/>
    </row>
    <row r="43" spans="1:9" x14ac:dyDescent="0.25">
      <c r="A43" s="168">
        <v>4</v>
      </c>
      <c r="B43" s="169" t="s">
        <v>41</v>
      </c>
      <c r="C43" s="171">
        <v>3</v>
      </c>
      <c r="E43" s="117"/>
    </row>
    <row r="44" spans="1:9" x14ac:dyDescent="0.25">
      <c r="A44" s="172" t="s">
        <v>12</v>
      </c>
      <c r="B44" s="169" t="s">
        <v>36</v>
      </c>
      <c r="C44" s="171">
        <f>SUM(C40:D43)</f>
        <v>12</v>
      </c>
      <c r="E44" s="117"/>
    </row>
    <row r="45" spans="1:9" ht="27.75" customHeight="1" x14ac:dyDescent="0.25">
      <c r="A45" s="194" t="s">
        <v>92</v>
      </c>
      <c r="B45" s="194"/>
      <c r="C45" s="194"/>
      <c r="D45" s="194"/>
      <c r="E45" s="194"/>
      <c r="F45" s="194"/>
      <c r="G45" s="194"/>
      <c r="H45" s="194"/>
      <c r="I45" s="194"/>
    </row>
    <row r="46" spans="1:9" x14ac:dyDescent="0.25">
      <c r="A46" s="77"/>
      <c r="B46" s="77"/>
      <c r="C46" s="77"/>
      <c r="D46" s="77"/>
      <c r="E46" s="77"/>
      <c r="F46" s="77"/>
      <c r="G46" s="77"/>
      <c r="H46" s="77"/>
      <c r="I46" s="77"/>
    </row>
    <row r="47" spans="1:9" ht="15.95" customHeight="1" x14ac:dyDescent="0.25">
      <c r="A47" s="177" t="s">
        <v>113</v>
      </c>
      <c r="B47" s="177"/>
      <c r="C47" s="117"/>
      <c r="D47" s="177" t="s">
        <v>107</v>
      </c>
      <c r="E47" s="177"/>
      <c r="F47" s="118"/>
      <c r="G47" s="118"/>
      <c r="H47" s="195"/>
      <c r="I47" s="195"/>
    </row>
    <row r="48" spans="1:9" x14ac:dyDescent="0.25">
      <c r="A48" s="177"/>
      <c r="B48" s="177"/>
      <c r="C48" s="135"/>
      <c r="D48" s="135"/>
      <c r="E48" s="135"/>
      <c r="F48" s="117"/>
      <c r="G48" s="117"/>
      <c r="H48" s="117"/>
      <c r="I48" s="117"/>
    </row>
    <row r="49" spans="1:9" ht="15.95" customHeight="1" x14ac:dyDescent="0.25">
      <c r="A49" s="177" t="s">
        <v>114</v>
      </c>
      <c r="B49" s="177"/>
      <c r="C49" s="117"/>
      <c r="D49" s="177" t="s">
        <v>108</v>
      </c>
      <c r="E49" s="177"/>
      <c r="F49" s="117"/>
      <c r="G49" s="117"/>
      <c r="H49" s="117"/>
      <c r="I49" s="117"/>
    </row>
    <row r="50" spans="1:9" x14ac:dyDescent="0.25">
      <c r="A50" s="135"/>
      <c r="B50" s="135"/>
      <c r="C50" s="35"/>
      <c r="D50" s="135"/>
      <c r="E50" s="135"/>
      <c r="F50" s="117"/>
      <c r="G50" s="117"/>
      <c r="H50" s="117"/>
      <c r="I50" s="117"/>
    </row>
    <row r="51" spans="1:9" x14ac:dyDescent="0.25">
      <c r="A51" s="196" t="s">
        <v>116</v>
      </c>
      <c r="B51" s="196"/>
      <c r="C51" s="117"/>
      <c r="D51" s="118" t="s">
        <v>121</v>
      </c>
      <c r="E51" s="117"/>
      <c r="F51" s="117"/>
      <c r="G51" s="117"/>
      <c r="H51" s="117"/>
      <c r="I51" s="117"/>
    </row>
    <row r="52" spans="1:9" outlineLevel="1" x14ac:dyDescent="0.25">
      <c r="A52" s="137"/>
      <c r="B52" s="137"/>
      <c r="C52" s="118"/>
      <c r="D52" s="117"/>
      <c r="E52" s="117"/>
      <c r="F52" s="117"/>
      <c r="G52" s="117"/>
      <c r="H52" s="117"/>
      <c r="I52" s="117"/>
    </row>
    <row r="53" spans="1:9" outlineLevel="1" x14ac:dyDescent="0.25">
      <c r="A53" s="117" t="s">
        <v>130</v>
      </c>
      <c r="B53" s="117"/>
      <c r="C53" s="117"/>
      <c r="D53" s="197" t="s">
        <v>131</v>
      </c>
      <c r="E53" s="198"/>
      <c r="F53" s="198"/>
      <c r="G53" s="117"/>
      <c r="H53" s="117"/>
      <c r="I53" s="117"/>
    </row>
    <row r="54" spans="1:9" outlineLevel="1" x14ac:dyDescent="0.25">
      <c r="A54" s="117"/>
      <c r="B54" s="117"/>
      <c r="C54" s="118"/>
      <c r="D54" s="117"/>
      <c r="E54" s="117"/>
      <c r="F54" s="117"/>
      <c r="G54" s="117"/>
      <c r="H54" s="117"/>
      <c r="I54" s="117"/>
    </row>
    <row r="55" spans="1:9" outlineLevel="1" x14ac:dyDescent="0.25">
      <c r="A55" s="26" t="s">
        <v>153</v>
      </c>
      <c r="B55" s="117"/>
      <c r="C55" s="118"/>
      <c r="D55" s="117" t="s">
        <v>156</v>
      </c>
      <c r="E55" s="117"/>
      <c r="F55" s="117"/>
      <c r="G55" s="117"/>
      <c r="H55" s="117"/>
      <c r="I55" s="117"/>
    </row>
    <row r="56" spans="1:9" outlineLevel="1" x14ac:dyDescent="0.25">
      <c r="A56" s="117"/>
      <c r="B56" s="117"/>
      <c r="C56" s="118"/>
      <c r="D56" s="117"/>
      <c r="E56" s="117"/>
      <c r="F56" s="117"/>
      <c r="G56" s="117"/>
      <c r="H56" s="117"/>
      <c r="I56" s="117"/>
    </row>
    <row r="57" spans="1:9" outlineLevel="1" x14ac:dyDescent="0.25">
      <c r="A57" s="117" t="str">
        <f>Смета!A50</f>
        <v>Руководитель СОТ</v>
      </c>
      <c r="B57" s="117"/>
      <c r="C57" s="118"/>
      <c r="D57" s="118" t="str">
        <f>Смета!C50</f>
        <v>Ю.М. Шаляпина</v>
      </c>
      <c r="E57" s="117"/>
      <c r="F57" s="117"/>
      <c r="G57" s="117"/>
      <c r="H57" s="117"/>
      <c r="I57" s="117"/>
    </row>
    <row r="58" spans="1:9" outlineLevel="1" x14ac:dyDescent="0.25">
      <c r="A58" s="117"/>
      <c r="B58" s="117"/>
      <c r="C58" s="118"/>
      <c r="D58" s="117"/>
      <c r="E58" s="117"/>
      <c r="F58" s="117"/>
      <c r="G58" s="117"/>
      <c r="H58" s="117"/>
      <c r="I58" s="117"/>
    </row>
    <row r="59" spans="1:9" outlineLevel="1" x14ac:dyDescent="0.25">
      <c r="A59" s="117" t="s">
        <v>112</v>
      </c>
      <c r="B59" s="117"/>
      <c r="C59" s="117"/>
      <c r="D59" s="118" t="s">
        <v>64</v>
      </c>
      <c r="E59" s="117"/>
      <c r="F59" s="117"/>
      <c r="G59" s="117"/>
      <c r="H59" s="117"/>
      <c r="I59" s="117"/>
    </row>
    <row r="60" spans="1:9" x14ac:dyDescent="0.25">
      <c r="A60" s="117"/>
      <c r="B60" s="117"/>
      <c r="C60" s="117"/>
      <c r="D60" s="117"/>
      <c r="E60" s="117"/>
      <c r="F60" s="117"/>
      <c r="G60" s="117"/>
      <c r="H60" s="117"/>
      <c r="I60" s="117"/>
    </row>
    <row r="61" spans="1:9" x14ac:dyDescent="0.25">
      <c r="A61" s="77"/>
      <c r="B61" s="77"/>
      <c r="C61" s="77"/>
      <c r="D61" s="77"/>
      <c r="E61" s="77"/>
      <c r="F61" s="77"/>
      <c r="G61" s="77"/>
      <c r="H61" s="77"/>
      <c r="I61" s="77"/>
    </row>
    <row r="62" spans="1:9" ht="15.95" customHeight="1" x14ac:dyDescent="0.25">
      <c r="A62" s="177"/>
      <c r="B62" s="177"/>
    </row>
    <row r="63" spans="1:9" x14ac:dyDescent="0.25">
      <c r="A63" s="135"/>
      <c r="B63" s="135"/>
      <c r="E63" s="135"/>
      <c r="F63" s="135"/>
    </row>
    <row r="64" spans="1:9" x14ac:dyDescent="0.25">
      <c r="A64" s="177"/>
      <c r="B64" s="177"/>
    </row>
    <row r="65" spans="1:10" x14ac:dyDescent="0.25">
      <c r="A65" s="135"/>
      <c r="B65" s="135"/>
      <c r="E65" s="35"/>
      <c r="F65" s="135"/>
    </row>
    <row r="66" spans="1:10" ht="47.25" x14ac:dyDescent="0.25">
      <c r="B66" s="26"/>
      <c r="C66" s="175" t="s">
        <v>155</v>
      </c>
      <c r="E66" s="173"/>
    </row>
    <row r="67" spans="1:10" x14ac:dyDescent="0.25">
      <c r="A67" s="174"/>
      <c r="B67" s="174"/>
      <c r="E67" s="173"/>
    </row>
    <row r="68" spans="1:10" x14ac:dyDescent="0.25">
      <c r="E68" s="173"/>
    </row>
    <row r="69" spans="1:10" hidden="1" outlineLevel="1" x14ac:dyDescent="0.25"/>
    <row r="70" spans="1:10" hidden="1" outlineLevel="1" x14ac:dyDescent="0.25">
      <c r="E70" s="173"/>
    </row>
    <row r="71" spans="1:10" hidden="1" outlineLevel="1" x14ac:dyDescent="0.25">
      <c r="E71" s="173"/>
    </row>
    <row r="72" spans="1:10" hidden="1" outlineLevel="1" x14ac:dyDescent="0.25">
      <c r="E72" s="173"/>
    </row>
    <row r="73" spans="1:10" collapsed="1" x14ac:dyDescent="0.25">
      <c r="C73" s="173"/>
    </row>
    <row r="74" spans="1:10" x14ac:dyDescent="0.25">
      <c r="C74" s="173"/>
    </row>
    <row r="75" spans="1:10" x14ac:dyDescent="0.25">
      <c r="C75" s="173"/>
      <c r="D75" s="117"/>
      <c r="E75" s="117"/>
      <c r="F75" s="117"/>
      <c r="G75" s="117"/>
      <c r="H75" s="117"/>
      <c r="I75" s="117"/>
      <c r="J75" s="117"/>
    </row>
  </sheetData>
  <mergeCells count="26">
    <mergeCell ref="A1:I1"/>
    <mergeCell ref="B14:I14"/>
    <mergeCell ref="A21:I21"/>
    <mergeCell ref="F2:I2"/>
    <mergeCell ref="F6:I6"/>
    <mergeCell ref="B15:I15"/>
    <mergeCell ref="A22:I22"/>
    <mergeCell ref="A38:I38"/>
    <mergeCell ref="A10:I10"/>
    <mergeCell ref="A11:I11"/>
    <mergeCell ref="A24:I24"/>
    <mergeCell ref="B16:I16"/>
    <mergeCell ref="B17:I17"/>
    <mergeCell ref="B18:I18"/>
    <mergeCell ref="B19:I19"/>
    <mergeCell ref="D49:E49"/>
    <mergeCell ref="A45:I45"/>
    <mergeCell ref="A62:B62"/>
    <mergeCell ref="D47:E47"/>
    <mergeCell ref="A64:B64"/>
    <mergeCell ref="A47:B47"/>
    <mergeCell ref="A48:B48"/>
    <mergeCell ref="A49:B49"/>
    <mergeCell ref="H47:I47"/>
    <mergeCell ref="A51:B51"/>
    <mergeCell ref="D53:F53"/>
  </mergeCells>
  <printOptions horizontalCentered="1"/>
  <pageMargins left="0.35433070866141736" right="0.15748031496062992" top="0.35433070866141736" bottom="0.19685039370078741" header="0.31496062992125984" footer="0.31496062992125984"/>
  <pageSetup paperSize="9" scale="7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4:I31"/>
  <sheetViews>
    <sheetView topLeftCell="A10" workbookViewId="0">
      <selection activeCell="A5" sqref="A5:XFD31"/>
    </sheetView>
  </sheetViews>
  <sheetFormatPr defaultRowHeight="15" x14ac:dyDescent="0.25"/>
  <cols>
    <col min="2" max="2" width="24.28515625" customWidth="1"/>
    <col min="4" max="4" width="11.42578125" customWidth="1"/>
    <col min="8" max="8" width="13.140625" customWidth="1"/>
    <col min="9" max="9" width="11.28515625" customWidth="1"/>
  </cols>
  <sheetData>
    <row r="4" spans="1:9" ht="18.75" x14ac:dyDescent="0.3">
      <c r="A4" s="8"/>
      <c r="B4" s="8"/>
      <c r="C4" s="8"/>
      <c r="D4" s="8"/>
      <c r="E4" s="9" t="s">
        <v>45</v>
      </c>
      <c r="F4" s="10">
        <v>500</v>
      </c>
      <c r="G4" s="8" t="s">
        <v>46</v>
      </c>
      <c r="H4" s="8"/>
      <c r="I4" s="11" t="s">
        <v>34</v>
      </c>
    </row>
    <row r="5" spans="1:9" ht="153" x14ac:dyDescent="0.25">
      <c r="A5" s="12" t="s">
        <v>16</v>
      </c>
      <c r="B5" s="12" t="s">
        <v>17</v>
      </c>
      <c r="C5" s="12" t="s">
        <v>18</v>
      </c>
      <c r="D5" s="12" t="s">
        <v>56</v>
      </c>
      <c r="E5" s="12" t="s">
        <v>47</v>
      </c>
      <c r="F5" s="12" t="s">
        <v>48</v>
      </c>
      <c r="G5" s="12" t="s">
        <v>49</v>
      </c>
      <c r="H5" s="12" t="s">
        <v>33</v>
      </c>
      <c r="I5" s="12" t="s">
        <v>19</v>
      </c>
    </row>
    <row r="6" spans="1:9" x14ac:dyDescent="0.25">
      <c r="A6" s="13">
        <v>1</v>
      </c>
      <c r="B6" s="13">
        <v>2</v>
      </c>
      <c r="C6" s="13">
        <v>3</v>
      </c>
      <c r="D6" s="13">
        <v>4</v>
      </c>
      <c r="E6" s="13"/>
      <c r="F6" s="13"/>
      <c r="G6" s="13"/>
      <c r="H6" s="13">
        <v>5</v>
      </c>
      <c r="I6" s="13">
        <v>6</v>
      </c>
    </row>
    <row r="7" spans="1:9" x14ac:dyDescent="0.25">
      <c r="A7" s="14">
        <v>1</v>
      </c>
      <c r="B7" s="15" t="s">
        <v>20</v>
      </c>
      <c r="C7" s="15"/>
      <c r="D7" s="15"/>
      <c r="E7" s="15"/>
      <c r="F7" s="15"/>
      <c r="G7" s="15"/>
      <c r="H7" s="16"/>
      <c r="I7" s="15"/>
    </row>
    <row r="8" spans="1:9" x14ac:dyDescent="0.25">
      <c r="A8" s="17" t="s">
        <v>2</v>
      </c>
      <c r="B8" s="15" t="s">
        <v>21</v>
      </c>
      <c r="C8" s="15">
        <v>1</v>
      </c>
      <c r="D8" s="13">
        <f>10/500*$F$4</f>
        <v>10</v>
      </c>
      <c r="E8" s="13">
        <v>265.85000000000002</v>
      </c>
      <c r="F8" s="13">
        <v>1.2</v>
      </c>
      <c r="G8" s="13">
        <v>1.5429999999999999</v>
      </c>
      <c r="H8" s="18">
        <f>G8*F8*E8</f>
        <v>492.24786</v>
      </c>
      <c r="I8" s="19">
        <f>H8*D8*C8</f>
        <v>4922.4786000000004</v>
      </c>
    </row>
    <row r="9" spans="1:9" x14ac:dyDescent="0.25">
      <c r="A9" s="17" t="s">
        <v>50</v>
      </c>
      <c r="B9" s="15" t="s">
        <v>51</v>
      </c>
      <c r="C9" s="15">
        <v>1</v>
      </c>
      <c r="D9" s="13">
        <f>10/500*$F$4</f>
        <v>10</v>
      </c>
      <c r="E9" s="13">
        <v>265.85000000000002</v>
      </c>
      <c r="F9" s="13">
        <v>1.1000000000000001</v>
      </c>
      <c r="G9" s="13">
        <v>1.5429999999999999</v>
      </c>
      <c r="H9" s="18">
        <f>G9*F9*E9</f>
        <v>451.22720500000003</v>
      </c>
      <c r="I9" s="19">
        <f t="shared" ref="I9:I13" si="0">H9*D9*C9</f>
        <v>4512.2720500000005</v>
      </c>
    </row>
    <row r="10" spans="1:9" x14ac:dyDescent="0.25">
      <c r="A10" s="17" t="s">
        <v>3</v>
      </c>
      <c r="B10" s="15" t="s">
        <v>22</v>
      </c>
      <c r="C10" s="15">
        <v>1</v>
      </c>
      <c r="D10" s="13">
        <f>0.2/500*$F$4</f>
        <v>0.2</v>
      </c>
      <c r="E10" s="13">
        <v>265.85000000000002</v>
      </c>
      <c r="F10" s="13">
        <v>1</v>
      </c>
      <c r="G10" s="13">
        <v>1.5429999999999999</v>
      </c>
      <c r="H10" s="18">
        <f t="shared" ref="H10:H13" si="1">G10*F10*E10</f>
        <v>410.20654999999999</v>
      </c>
      <c r="I10" s="19">
        <f t="shared" si="0"/>
        <v>82.04131000000001</v>
      </c>
    </row>
    <row r="11" spans="1:9" x14ac:dyDescent="0.25">
      <c r="A11" s="17" t="s">
        <v>4</v>
      </c>
      <c r="B11" s="15" t="s">
        <v>23</v>
      </c>
      <c r="C11" s="15">
        <v>1</v>
      </c>
      <c r="D11" s="13">
        <f>275/500*$F$4</f>
        <v>275</v>
      </c>
      <c r="E11" s="13">
        <v>265.85000000000002</v>
      </c>
      <c r="F11" s="13">
        <v>1.5</v>
      </c>
      <c r="G11" s="13">
        <v>1.5429999999999999</v>
      </c>
      <c r="H11" s="18">
        <f t="shared" si="1"/>
        <v>615.30982500000005</v>
      </c>
      <c r="I11" s="19">
        <f t="shared" si="0"/>
        <v>169210.201875</v>
      </c>
    </row>
    <row r="12" spans="1:9" ht="26.25" x14ac:dyDescent="0.25">
      <c r="A12" s="17" t="s">
        <v>6</v>
      </c>
      <c r="B12" s="20" t="s">
        <v>24</v>
      </c>
      <c r="C12" s="15">
        <v>1</v>
      </c>
      <c r="D12" s="13">
        <f>1/500*$F$4</f>
        <v>1</v>
      </c>
      <c r="E12" s="13">
        <v>265.85000000000002</v>
      </c>
      <c r="F12" s="13">
        <v>1</v>
      </c>
      <c r="G12" s="13">
        <v>1.5429999999999999</v>
      </c>
      <c r="H12" s="18">
        <f t="shared" si="1"/>
        <v>410.20654999999999</v>
      </c>
      <c r="I12" s="19">
        <f t="shared" si="0"/>
        <v>410.20654999999999</v>
      </c>
    </row>
    <row r="13" spans="1:9" x14ac:dyDescent="0.25">
      <c r="A13" s="17" t="s">
        <v>8</v>
      </c>
      <c r="B13" s="15" t="s">
        <v>25</v>
      </c>
      <c r="C13" s="15">
        <v>1</v>
      </c>
      <c r="D13" s="13">
        <f>10/500*$F$4</f>
        <v>10</v>
      </c>
      <c r="E13" s="13">
        <v>265.85000000000002</v>
      </c>
      <c r="F13" s="13">
        <v>1.7</v>
      </c>
      <c r="G13" s="13">
        <v>1.5429999999999999</v>
      </c>
      <c r="H13" s="18">
        <f t="shared" si="1"/>
        <v>697.35113500000011</v>
      </c>
      <c r="I13" s="19">
        <f t="shared" si="0"/>
        <v>6973.5113500000007</v>
      </c>
    </row>
    <row r="14" spans="1:9" x14ac:dyDescent="0.25">
      <c r="A14" s="17"/>
      <c r="B14" s="15"/>
      <c r="C14" s="15"/>
      <c r="D14" s="13"/>
      <c r="E14" s="13"/>
      <c r="F14" s="13"/>
      <c r="G14" s="13"/>
      <c r="H14" s="18"/>
      <c r="I14" s="19"/>
    </row>
    <row r="15" spans="1:9" x14ac:dyDescent="0.25">
      <c r="A15" s="21"/>
      <c r="B15" s="15" t="s">
        <v>26</v>
      </c>
      <c r="C15" s="15"/>
      <c r="D15" s="19">
        <f>SUM(D8:D13)</f>
        <v>306.2</v>
      </c>
      <c r="E15" s="15"/>
      <c r="F15" s="15"/>
      <c r="G15" s="15"/>
      <c r="H15" s="16"/>
      <c r="I15" s="19">
        <f>SUM(I8:I13)</f>
        <v>186110.71173500002</v>
      </c>
    </row>
    <row r="16" spans="1:9" x14ac:dyDescent="0.25">
      <c r="A16" s="15"/>
      <c r="B16" s="22" t="s">
        <v>52</v>
      </c>
      <c r="C16" s="15">
        <v>1.1200000000000001</v>
      </c>
      <c r="D16" s="15"/>
      <c r="E16" s="15"/>
      <c r="F16" s="15"/>
      <c r="G16" s="15"/>
      <c r="H16" s="15"/>
      <c r="I16" s="19">
        <f>I15*0.12</f>
        <v>22333.285408200001</v>
      </c>
    </row>
    <row r="17" spans="1:9" x14ac:dyDescent="0.25">
      <c r="A17" s="15"/>
      <c r="B17" s="22" t="s">
        <v>53</v>
      </c>
      <c r="C17" s="15">
        <v>1.101</v>
      </c>
      <c r="D17" s="15"/>
      <c r="E17" s="15"/>
      <c r="F17" s="15"/>
      <c r="G17" s="15"/>
      <c r="H17" s="15"/>
      <c r="I17" s="19">
        <f>I15*0.101</f>
        <v>18797.181885235004</v>
      </c>
    </row>
    <row r="18" spans="1:9" x14ac:dyDescent="0.25">
      <c r="A18" s="23"/>
      <c r="B18" s="24" t="s">
        <v>57</v>
      </c>
      <c r="C18" s="23"/>
      <c r="D18" s="23"/>
      <c r="E18" s="23"/>
      <c r="F18" s="23"/>
      <c r="G18" s="23"/>
      <c r="H18" s="23"/>
      <c r="I18" s="25">
        <f>I17+I16+I15</f>
        <v>227241.17902843503</v>
      </c>
    </row>
    <row r="22" spans="1:9" ht="30" customHeight="1" x14ac:dyDescent="0.25">
      <c r="A22" s="208" t="s">
        <v>37</v>
      </c>
      <c r="B22" s="208"/>
      <c r="C22" s="208"/>
    </row>
    <row r="23" spans="1:9" x14ac:dyDescent="0.25">
      <c r="A23" s="7"/>
      <c r="B23" s="7"/>
      <c r="C23" s="7"/>
    </row>
    <row r="24" spans="1:9" ht="60" x14ac:dyDescent="0.25">
      <c r="A24" s="3" t="s">
        <v>16</v>
      </c>
      <c r="B24" s="2" t="s">
        <v>35</v>
      </c>
      <c r="C24" s="2" t="s">
        <v>40</v>
      </c>
    </row>
    <row r="25" spans="1:9" ht="45" x14ac:dyDescent="0.25">
      <c r="A25" s="3">
        <v>1</v>
      </c>
      <c r="B25" s="4" t="s">
        <v>44</v>
      </c>
      <c r="C25" s="6">
        <v>100</v>
      </c>
    </row>
    <row r="26" spans="1:9" x14ac:dyDescent="0.25">
      <c r="A26" s="3">
        <v>2</v>
      </c>
      <c r="B26" s="4" t="s">
        <v>38</v>
      </c>
      <c r="C26" s="5">
        <v>50</v>
      </c>
    </row>
    <row r="27" spans="1:9" ht="30" x14ac:dyDescent="0.25">
      <c r="A27" s="3">
        <v>3</v>
      </c>
      <c r="B27" s="4" t="s">
        <v>39</v>
      </c>
      <c r="C27" s="5">
        <v>50</v>
      </c>
    </row>
    <row r="28" spans="1:9" x14ac:dyDescent="0.25">
      <c r="A28" s="3">
        <v>4</v>
      </c>
      <c r="B28" s="4" t="s">
        <v>42</v>
      </c>
      <c r="C28" s="5">
        <v>50</v>
      </c>
    </row>
    <row r="29" spans="1:9" ht="30" x14ac:dyDescent="0.25">
      <c r="A29" s="3">
        <v>5</v>
      </c>
      <c r="B29" s="4" t="s">
        <v>41</v>
      </c>
      <c r="C29" s="5">
        <v>100</v>
      </c>
    </row>
    <row r="30" spans="1:9" x14ac:dyDescent="0.25">
      <c r="A30" s="3">
        <v>6</v>
      </c>
      <c r="B30" s="4" t="s">
        <v>43</v>
      </c>
      <c r="C30" s="5">
        <v>150</v>
      </c>
    </row>
    <row r="31" spans="1:9" x14ac:dyDescent="0.25">
      <c r="A31" s="4"/>
      <c r="B31" s="4" t="s">
        <v>36</v>
      </c>
      <c r="C31" s="5">
        <f>SUM(C25:C30)</f>
        <v>500</v>
      </c>
    </row>
  </sheetData>
  <mergeCells count="1">
    <mergeCell ref="A22:C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F5"/>
  <sheetViews>
    <sheetView workbookViewId="0">
      <selection activeCell="A5" sqref="A5:F5"/>
    </sheetView>
  </sheetViews>
  <sheetFormatPr defaultRowHeight="15" x14ac:dyDescent="0.25"/>
  <cols>
    <col min="2" max="2" width="23.140625" customWidth="1"/>
    <col min="3" max="3" width="15.140625" customWidth="1"/>
    <col min="5" max="5" width="14.7109375" customWidth="1"/>
    <col min="6" max="6" width="12" customWidth="1"/>
  </cols>
  <sheetData>
    <row r="2" spans="1:6" x14ac:dyDescent="0.25">
      <c r="B2" s="209" t="s">
        <v>9</v>
      </c>
      <c r="C2" s="209"/>
      <c r="D2" s="209"/>
      <c r="E2" s="209"/>
    </row>
    <row r="4" spans="1:6" ht="120" x14ac:dyDescent="0.25">
      <c r="A4" s="3" t="s">
        <v>27</v>
      </c>
      <c r="B4" s="2" t="s">
        <v>28</v>
      </c>
      <c r="C4" s="2" t="s">
        <v>29</v>
      </c>
      <c r="D4" s="2" t="s">
        <v>30</v>
      </c>
      <c r="E4" s="2" t="s">
        <v>31</v>
      </c>
      <c r="F4" s="2" t="s">
        <v>32</v>
      </c>
    </row>
    <row r="5" spans="1:6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</row>
  </sheetData>
  <mergeCells count="1"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Смета</vt:lpstr>
      <vt:lpstr>РНС</vt:lpstr>
      <vt:lpstr>ВОУ </vt:lpstr>
      <vt:lpstr>Лист1</vt:lpstr>
      <vt:lpstr>аморт</vt:lpstr>
      <vt:lpstr>'ВОУ '!Область_печати</vt:lpstr>
      <vt:lpstr>РНС!Область_печати</vt:lpstr>
      <vt:lpstr>Смета!Область_печати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shenemeckayma</dc:creator>
  <cp:lastModifiedBy>Vlasova Olga</cp:lastModifiedBy>
  <cp:lastPrinted>2024-03-29T01:55:44Z</cp:lastPrinted>
  <dcterms:created xsi:type="dcterms:W3CDTF">2016-06-17T03:45:22Z</dcterms:created>
  <dcterms:modified xsi:type="dcterms:W3CDTF">2024-03-29T02:09:38Z</dcterms:modified>
</cp:coreProperties>
</file>