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\Воеводина\Торги 2024\ТД блок 5 металл\На торги\КА-10 упрощ\"/>
    </mc:Choice>
  </mc:AlternateContent>
  <xr:revisionPtr revIDLastSave="0" documentId="13_ncr:1_{40DD1E2F-551E-4E2F-984B-DDA651660CEE}" xr6:coauthVersionLast="47" xr6:coauthVersionMax="47" xr10:uidLastSave="{00000000-0000-0000-0000-000000000000}"/>
  <bookViews>
    <workbookView xWindow="3120" yWindow="2220" windowWidth="19965" windowHeight="13980" xr2:uid="{00000000-000D-0000-FFFF-FFFF00000000}"/>
  </bookViews>
  <sheets>
    <sheet name="Деф.вед" sheetId="7" r:id="rId1"/>
    <sheet name="Лист2" sheetId="8" r:id="rId2"/>
  </sheets>
  <definedNames>
    <definedName name="_xlnm._FilterDatabase" localSheetId="0" hidden="1">Деф.вед!$A$18:$L$18</definedName>
    <definedName name="_xlnm.Print_Titles" localSheetId="0">Деф.вед!$18:$18</definedName>
    <definedName name="_xlnm.Print_Area" localSheetId="0">Деф.вед!$A$1:$L$112</definedName>
  </definedNames>
  <calcPr calcId="191029" refMode="R1C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5" i="7" l="1"/>
  <c r="K98" i="7"/>
  <c r="K62" i="7"/>
  <c r="K61" i="7"/>
  <c r="K60" i="7"/>
  <c r="K59" i="7"/>
  <c r="D57" i="7"/>
  <c r="D56" i="7"/>
  <c r="D55" i="7"/>
  <c r="D54" i="7"/>
  <c r="D53" i="7"/>
  <c r="D52" i="7"/>
  <c r="D51" i="7"/>
  <c r="D50" i="7"/>
  <c r="D49" i="7"/>
  <c r="D48" i="7"/>
  <c r="D47" i="7"/>
  <c r="D46" i="7"/>
  <c r="D45" i="7"/>
  <c r="D33" i="7"/>
  <c r="K33" i="7" s="1"/>
  <c r="D30" i="7"/>
  <c r="D32" i="7" s="1"/>
  <c r="K32" i="7" s="1"/>
  <c r="K29" i="7"/>
  <c r="K28" i="7"/>
  <c r="K58" i="7" l="1"/>
  <c r="G30" i="7"/>
  <c r="K31" i="7"/>
  <c r="D22" i="7" l="1"/>
  <c r="A22" i="7" l="1"/>
  <c r="A23" i="7" s="1"/>
  <c r="A26" i="7" s="1"/>
  <c r="A28" i="7" s="1"/>
  <c r="A30" i="7" s="1"/>
  <c r="A32" i="7" s="1"/>
  <c r="A33" i="7" s="1"/>
  <c r="A35" i="7" s="1"/>
  <c r="A39" i="7" l="1"/>
  <c r="A46" i="7" l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9" i="7" s="1"/>
  <c r="A60" i="7" s="1"/>
  <c r="A65" i="7" s="1"/>
  <c r="A67" i="7" s="1"/>
  <c r="A69" i="7" s="1"/>
  <c r="A71" i="7" s="1"/>
  <c r="A73" i="7" s="1"/>
  <c r="A75" i="7" s="1"/>
  <c r="A77" i="7" s="1"/>
  <c r="A79" i="7" s="1"/>
  <c r="A81" i="7" s="1"/>
  <c r="A83" i="7" s="1"/>
  <c r="A85" i="7" s="1"/>
  <c r="A87" i="7" s="1"/>
  <c r="A89" i="7" s="1"/>
  <c r="A91" i="7" s="1"/>
  <c r="A93" i="7" s="1"/>
  <c r="A96" i="7" s="1"/>
  <c r="A97" i="7" s="1"/>
</calcChain>
</file>

<file path=xl/sharedStrings.xml><?xml version="1.0" encoding="utf-8"?>
<sst xmlns="http://schemas.openxmlformats.org/spreadsheetml/2006/main" count="332" uniqueCount="154">
  <si>
    <t>№ п/п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</si>
  <si>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</si>
  <si>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</si>
  <si>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</si>
  <si>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 частях</t>
  </si>
  <si>
    <t>Ед. изм.</t>
  </si>
  <si>
    <t>Кол-во</t>
  </si>
  <si>
    <t>Наименование</t>
  </si>
  <si>
    <t>Использование (лом, утиль, мусор, реализация, повторное использование)</t>
  </si>
  <si>
    <t>Поставка (заказчик/ подрядчик)</t>
  </si>
  <si>
    <t>шт.</t>
  </si>
  <si>
    <t>т</t>
  </si>
  <si>
    <t>лом</t>
  </si>
  <si>
    <t>кг</t>
  </si>
  <si>
    <t>Подрядчик</t>
  </si>
  <si>
    <t>шт</t>
  </si>
  <si>
    <t>дм²</t>
  </si>
  <si>
    <t xml:space="preserve">Круг шлифовальный </t>
  </si>
  <si>
    <t>Электроды ТМУ-21У                3-4 мм</t>
  </si>
  <si>
    <t>Лом</t>
  </si>
  <si>
    <t>Заказчик</t>
  </si>
  <si>
    <t>ООО «Байкальская энергетическая компания»</t>
  </si>
  <si>
    <t>_________________ Ю.А. Матлашевский</t>
  </si>
  <si>
    <t>"_______"____________2022г.</t>
  </si>
  <si>
    <t>(на основании приказа №466/лс от 08.12.2021г)</t>
  </si>
  <si>
    <t>И.о.директора ТЭЦ-10 филиала</t>
  </si>
  <si>
    <t>Приложение №1</t>
  </si>
  <si>
    <t>СОГЛАСОВАНО</t>
  </si>
  <si>
    <t>УТВЕРЖДАЮ</t>
  </si>
  <si>
    <t>"______" ________________ 2022г.</t>
  </si>
  <si>
    <t>Снятие и установка листов наружной обшивы котла</t>
  </si>
  <si>
    <t>Лист обшивы</t>
  </si>
  <si>
    <t>Электрод МР-3С 4 мм</t>
  </si>
  <si>
    <t>Переварка дефектных стыков труб поверхности нагрева, трубопроводов и донышек коллекторов, зачистка под контроль металла, диаметр труб свыше 108 до 133 мм, толщина стенки: до 20 мм (133х17)</t>
  </si>
  <si>
    <t>Термическая обработка сварных швов трубопроводов, литых отводов, коллекторов, диаметр труб до 273 мм, толщина стенки: до 20 мм (133х17)</t>
  </si>
  <si>
    <t>Повтор. Использование</t>
  </si>
  <si>
    <t>УТВЕРЖДАЮ:</t>
  </si>
  <si>
    <t>Директор ТЭЦ-10 филиала</t>
  </si>
  <si>
    <t>ООО "Байкальская энергетическая компания"</t>
  </si>
  <si>
    <t>______________Д.В. Васильев</t>
  </si>
  <si>
    <t>Дефектная ведомость (Ведомость объемов работ) № 1</t>
  </si>
  <si>
    <t>ОБОРУДОВАНИЕ ПЫЛЕПРИГОТОВЛЕНИЯ С ШАРОВЫМИ МЕЛЬНИЦАМИ КОТЛА ПК-24 №10 Инв.№ ИЭ140205</t>
  </si>
  <si>
    <t>КОТЛОАГРЕГАТ 10 ВЫСОКОГО ДАВЛЕНИЯ ПРЯМОТОЧНЫЙ Инв.№ ИЭ140181</t>
  </si>
  <si>
    <t>Труба 76х8 Сталь 20</t>
  </si>
  <si>
    <t>Повт.исп.</t>
  </si>
  <si>
    <t xml:space="preserve"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</t>
  </si>
  <si>
    <t>Труба 219х32 Сталь 12Х1МФ</t>
  </si>
  <si>
    <r>
      <t xml:space="preserve">Замена прямых участков трубопроводов длиной до 3 м, при диаметре труб свыше 194 до 245 мм и толщине стенки: свыше 20 до 36 мм. </t>
    </r>
    <r>
      <rPr>
        <sz val="9"/>
        <color theme="1"/>
        <rFont val="Arial"/>
        <family val="2"/>
        <charset val="204"/>
      </rPr>
      <t xml:space="preserve">Ревизия СУ на участках трубопровода.   </t>
    </r>
  </si>
  <si>
    <t>Труба 426х19 Сталь 12Х1МФ</t>
  </si>
  <si>
    <r>
      <t xml:space="preserve">Замена прямых участков трубопроводов длиной до 3 м, при диаметре труб свыше 325 до 426 мм и толщине стенки: свыше 10 до 20 мм. </t>
    </r>
    <r>
      <rPr>
        <sz val="9"/>
        <color theme="1"/>
        <rFont val="Arial"/>
        <family val="2"/>
        <charset val="204"/>
      </rPr>
      <t xml:space="preserve">Ревизия СУ на участках трубопровода.    </t>
    </r>
  </si>
  <si>
    <r>
      <t xml:space="preserve">Замена прямых участков трубопроводов длиной до 3 м, при диаметре труб свыше 245 до 325 мм и толщине стенки: свыше 20 до 36 мм. </t>
    </r>
    <r>
      <rPr>
        <sz val="9"/>
        <color theme="1"/>
        <rFont val="Arial"/>
        <family val="2"/>
        <charset val="204"/>
      </rPr>
      <t>Ревизия СУ на участках трубопровода</t>
    </r>
  </si>
  <si>
    <t>Труба 273х26 Сталь 12Х1МФ</t>
  </si>
  <si>
    <t>повт.исп.</t>
  </si>
  <si>
    <t>АСБОТКАНЬ АТ 4</t>
  </si>
  <si>
    <t>м2</t>
  </si>
  <si>
    <t>Замена воротникового фланца трубопровода диаметром: свыше 133 до 159 мм</t>
  </si>
  <si>
    <t>Восстановление и защита узлов оборудования от износа и коррозии: Наплавка износостойкими электродами уплотнительных поверхностей трубопроводной арматуры с термообработкой, толщина слоя до 2 мм</t>
  </si>
  <si>
    <t>Шлифкруги</t>
  </si>
  <si>
    <t>Фланец Ду159 Ст20</t>
  </si>
  <si>
    <t>мигалка и корпус верхней и нижней мигалки крепления грузов к верхней и нижней мигалке, крепление верхней и нижней мигалки к корпусу.</t>
  </si>
  <si>
    <t xml:space="preserve">Изготовление листов наружной обшивы из старогодных листов
</t>
  </si>
  <si>
    <t xml:space="preserve">Мигалка циклона нижняя с конусным клапаном Ду 350 (правая) Ч.8343.00.00.СБ </t>
  </si>
  <si>
    <t xml:space="preserve">Мигалка циклона нижняя с конусным клапаном Ду350 (левая) Ч.8343.00.00.СБ </t>
  </si>
  <si>
    <t>0,005</t>
  </si>
  <si>
    <t>0,01</t>
  </si>
  <si>
    <t>Пропан технический (ПТ)</t>
  </si>
  <si>
    <t>Установка бобышек контроля ползучести</t>
  </si>
  <si>
    <t>10 шт</t>
  </si>
  <si>
    <t>Электрод ЭА-395/9 Ф 3 мм</t>
  </si>
  <si>
    <t>Установка указателей расположения бобышек контроля ползучести с их изготовлением</t>
  </si>
  <si>
    <t>Электрод ЦЛ-39 Ф 2,5 мм</t>
  </si>
  <si>
    <t>Лист Б -ПН-О-3х1250х2500-ГОСТ 19903-2015-Ст3 ГОСТ 16523-97/14637-89</t>
  </si>
  <si>
    <t>катанка Ф 6,5мм ст.3</t>
  </si>
  <si>
    <r>
      <t>дм</t>
    </r>
    <r>
      <rPr>
        <sz val="10"/>
        <rFont val="Arial"/>
        <family val="2"/>
        <charset val="204"/>
      </rPr>
      <t>²</t>
    </r>
  </si>
  <si>
    <t>Труба 273х26 Сталь 20</t>
  </si>
  <si>
    <t>Условия производства работ:</t>
  </si>
  <si>
    <t>Вредность (12%) К=1,0255 (коэффициент доплат к стоимости работ согласно общих частей Справочника)</t>
  </si>
  <si>
    <t>Начальник КТЦ</t>
  </si>
  <si>
    <t>Начальник ЛМ</t>
  </si>
  <si>
    <t>Л.В. Бобкова</t>
  </si>
  <si>
    <t>Зам. начальника КТЦ</t>
  </si>
  <si>
    <t>Инженер ЛМ</t>
  </si>
  <si>
    <t>С.В. Ершов</t>
  </si>
  <si>
    <t>Д.А. Сучилин</t>
  </si>
  <si>
    <t>Ф.М. Черкашин</t>
  </si>
  <si>
    <t>Объект:</t>
  </si>
  <si>
    <t>Замена мигалок, диаметр условного прохода: свыше 300 до 400 мм</t>
  </si>
  <si>
    <t>10</t>
  </si>
  <si>
    <t>Лист  δ =5 мм</t>
  </si>
  <si>
    <t>Уголок 63</t>
  </si>
  <si>
    <t>Изготовление кронштейнов, рам и других мелких металлоконструкций (временные м/к)</t>
  </si>
  <si>
    <t>Металлоконструкции</t>
  </si>
  <si>
    <t>0,002</t>
  </si>
  <si>
    <t>Зам. начальника ЦОР</t>
  </si>
  <si>
    <t>Э.Е. Кулюков</t>
  </si>
  <si>
    <t>Электрод ТМЛ-3У Ф 4 мм</t>
  </si>
  <si>
    <t>материала нет, поменять на подрядчик</t>
  </si>
  <si>
    <t>Электрод ТМУ-21У Ф 4 мм</t>
  </si>
  <si>
    <t>шт(т)</t>
  </si>
  <si>
    <t>6(0,12)</t>
  </si>
  <si>
    <t xml:space="preserve">Электрод ЦЛ-39 
Электрод ЦТ-15 </t>
  </si>
  <si>
    <t>заказчик</t>
  </si>
  <si>
    <t>Снятие и установка листов наружной обшивы котла (обшива топки)</t>
  </si>
  <si>
    <t>листы наружной обшивы</t>
  </si>
  <si>
    <t>п/и</t>
  </si>
  <si>
    <t>Пропан</t>
  </si>
  <si>
    <t>Электрод МР3 3-4 мм</t>
  </si>
  <si>
    <t>Замена отдельных элементов поверхностей нагрева: Опора, стойка, деталь дистанционирования или крепления, групповая скользящая опора, подвеска, масса элемента или детали до 1кг (коробка, петушок, планка, подвеска)</t>
  </si>
  <si>
    <t>детали дистанционирования</t>
  </si>
  <si>
    <t>шт(кг)</t>
  </si>
  <si>
    <t>30(7,5)</t>
  </si>
  <si>
    <t>лист 5-10мм ст.3</t>
  </si>
  <si>
    <r>
      <t xml:space="preserve">Замена участка змеевика, трубы, петли, гиба, "утки", "калача": масса элемента или детали до 20 кг  
</t>
    </r>
    <r>
      <rPr>
        <b/>
        <i/>
        <sz val="9"/>
        <rFont val="Arial"/>
        <family val="2"/>
        <charset val="204"/>
      </rPr>
      <t>(КПП - 6 шт.)</t>
    </r>
  </si>
  <si>
    <t>подрядчик</t>
  </si>
  <si>
    <t>Горячий промперегрев (гибы 5шт, стыки 11шт, тройник 1шт, дренажи 3шт, крипп 20шт)</t>
  </si>
  <si>
    <t>Зачистка гибов трубопроводов до металлического блеска (подготовка для выполнения работ по контролю за металлом) 465*22 между ст. № 2-5 - 1 шт.</t>
  </si>
  <si>
    <t>Зачистка гибов трубопроводов до металлического блеска (подготовка для выполнения работ по контролю за металлом) 426*19 между ст. № 65-66</t>
  </si>
  <si>
    <t>Зачистка гибов трубопроводов до металлического блеска (подготовка для выполнения работ по контролю за металлом) 426*18 между ст. № 63-65</t>
  </si>
  <si>
    <t>Зачистка гибов трубопроводов до металлического блеска (подготовка для выполнения работ по контролю за металлом) 377*17 между ст. №№ 97-98, 99-100 - 2 шт.</t>
  </si>
  <si>
    <t>Зачистка околошовной зоны сварных соединений трубопроводов до металлического блеска (подготовка для выполнения работ по контролю за металлом) 465*22 стыки (Тип-1) № 51</t>
  </si>
  <si>
    <t>Зачистка околошовной зоны сварных соединений трубопроводов до металлического блеска (подготовка для выполнения работ по контролю за металлом) 426*18 стыки (Тип-1) № 64, 65 - 2 шт.</t>
  </si>
  <si>
    <t>Зачистка околошовной зоны сварных соединений трубопроводов до металлического блеска (подготовка для выполнения работ по контролю за металлом) 377*17 стыки (Тип-1) № 97, 100 - 2 шт.</t>
  </si>
  <si>
    <t>Зачистка околошовной зоны сварных соединений трубопроводов до металлического блеска (подготовка для выполнения работ по контролю за металлом) 465*22 стыки (Тип-2) № 49, 53 - 2 шт.</t>
  </si>
  <si>
    <t>Зачистка околошовной зоны сварных соединений трубопроводов до металлического блеска (подготовка для выполнения работ по контролю за металлом) 426*18 стыки (Тип-2) № 94, 94а - 2 шт.</t>
  </si>
  <si>
    <t>Зачистка околошовной зоны сварных соединений трубопроводов до металлического блеска (подготовка для выполнения работ по контролю за металлом) 377*17 стыки (Тип-2) № 96а, 101а - 2 шт.</t>
  </si>
  <si>
    <t>Зачистка радиусных переходов литых деталей и околошовной зоны сварных соединений трубопроводов до металлического блеска (подготовка для выполнения работ по контролю за металлом) тройник Ду 450/350 между ст. № 53-101а-54</t>
  </si>
  <si>
    <t>Зачистка околошовной зоны сварных соединений трубопроводов до металлического блеска (подготовка для выполнения работ по контролю за металлом) дренаж трубы 465*22 в районе стыков № 114ш, 115ш - 2 шт.</t>
  </si>
  <si>
    <t>Зачистка околошовной зоны сварных соединений трубопроводов до металлического блеска (подготовка для выполнения работ по контролю за металлом) дренаж трубы 426*19 в районе стыка № 117ш</t>
  </si>
  <si>
    <t>Расход питательной воды на КА-10</t>
  </si>
  <si>
    <t>Расход питательной воды на впрыск ВРЧ КА-10</t>
  </si>
  <si>
    <t>Расход питательной воды на впрыск КПП КА-10</t>
  </si>
  <si>
    <t>Расход питательной воды на впрыск п/п КА-10</t>
  </si>
  <si>
    <t>Расход острого пара КА-10</t>
  </si>
  <si>
    <t>Расход острого пара п/п КА-10</t>
  </si>
  <si>
    <t>Расход пара за СРЧ КА-10</t>
  </si>
  <si>
    <t>Расход орошающей воды КА-10</t>
  </si>
  <si>
    <t>Начальник ЦОР</t>
  </si>
  <si>
    <t>Е.В. Коростелев</t>
  </si>
  <si>
    <t xml:space="preserve">Раздел 1. T1030HAE10AC010KC01 КОТЛОАГРЕГАТ10 ВЫСОКОГО ДАВЛЕНИЯ ПРЯМОТОЧНЫЙ  Инв. № ИЭ140181  
Подготовительные работы. Техническое освидетельствование котлоагрегата  № 10 (ПК-24) НВО,ГИ    </t>
  </si>
  <si>
    <t>Раздел 2. T1030HAE10AC010KC01  КОТЛОАГРЕГАТ 10 ВЫСОКОГО ДАВЛЕНИЯ ПРЯМОТОЧНЫЙ инв.№ ИЭ140181.
Вырезки контрольных образцов поверхностей нагрева согласно Регламента. КА-10 (металл)</t>
  </si>
  <si>
    <t>Раздел 3. T1030HFD10AT010KT03  ОБОРУДОВАНИЕ ПЫЛЕПРИГОТОВЛЕНИЯ С ШАРОВЫМИ МЕЛЬНИЦАМИ КОТЛА ПК-24 №10  Инв. № ИЭ140205.                                                                           Замена мигалки и корпуса верхней и нижней мигалки крепления грузов к верхней и нижней мигалке, крепление верхней и нижней мигалки к корпусу. Циклон СПП 10А</t>
  </si>
  <si>
    <t>Подготовка к техническому диагностированию КА-10 (металл)</t>
  </si>
  <si>
    <t>0,03</t>
  </si>
  <si>
    <t>Раздел 4. T1030LBB10BR010MR01  СТАНЦИОННЫЕ ТРУБОПРОВОДЫ ВЫСОКОГО ДАВЛЕНИЯ ЭНЕРГОБЛОКА 150000 КВТ №5 Инв.№ ИЭ140274.
Подготовительные работы. Эксплуатационный контроль металла согласно ФНП 535. Трубопровод горячего промперегрева КА-10</t>
  </si>
  <si>
    <t>"______" _____________2024 г.</t>
  </si>
  <si>
    <t>Раздел 5. T1030HAE10AC010KC01 КОТЛОАГРЕГАТ 10 ВЫСОКОГО ДАВЛЕНИЯ ПРЯМОТОЧНЫЙ. Инв.№ ИЭ140181.                                                                                       Ревизия СУ</t>
  </si>
  <si>
    <t>разделы 2,4</t>
  </si>
  <si>
    <r>
      <t xml:space="preserve">Замена прямых участков трубопроводов длиной до 3 м, при диаметре труб свыше 245 до 325 мм и толщине стенки: свыше 20 до 36 мм. </t>
    </r>
    <r>
      <rPr>
        <sz val="9"/>
        <color theme="1"/>
        <rFont val="Arial"/>
        <family val="2"/>
        <charset val="204"/>
      </rPr>
      <t xml:space="preserve">Ревизия СУ на участках трубопровода.                                  </t>
    </r>
    <r>
      <rPr>
        <i/>
        <sz val="8"/>
        <color theme="1"/>
        <rFont val="Arial"/>
        <family val="2"/>
        <charset val="204"/>
      </rPr>
      <t xml:space="preserve">Прим.1 </t>
    </r>
    <r>
      <rPr>
        <i/>
        <sz val="8"/>
        <rFont val="Arial"/>
        <family val="2"/>
        <charset val="204"/>
      </rPr>
      <t>При замене, изготовлении и переварке дефектных стыков трубопроводов: водяного пара давлением до 0,07 МПа; горячей воды температурой до 115°С; безнапорных и других не регистрируемых в органах Госгортехнадзора (кроме газопроводов природного газа и мазутопроводов) ПЗ=0,8</t>
    </r>
  </si>
  <si>
    <r>
      <t xml:space="preserve">Замена прямых участков трубопроводов длиной до 3 м, при диаметре труб свыше 42 до 76 мм и толщине стенки: до 10 мм. </t>
    </r>
    <r>
      <rPr>
        <sz val="9"/>
        <color theme="1"/>
        <rFont val="Arial"/>
        <family val="2"/>
        <charset val="204"/>
      </rPr>
      <t xml:space="preserve">Ревизия СУ на участках трубопровода. </t>
    </r>
    <r>
      <rPr>
        <sz val="9"/>
        <rFont val="Arial"/>
        <family val="2"/>
        <charset val="204"/>
      </rPr>
      <t xml:space="preserve">                                                  </t>
    </r>
    <r>
      <rPr>
        <i/>
        <sz val="8"/>
        <rFont val="Arial"/>
        <family val="2"/>
        <charset val="204"/>
      </rPr>
      <t>Прим.1 При замене, изготовлении и переварке дефектных стыков трубопроводов: водяного пара давлением до 0,07 МПа; горячей воды температурой до 115°С; безнапорных и других не регистрируемых в органах Госгортехнадзора (кроме газопроводов природного газа и мазутопроводов) ПЗ=0,8</t>
    </r>
  </si>
  <si>
    <r>
      <t xml:space="preserve">Замена прямых участков трубопроводов длиной до 3 м, при диаметре труб свыше 42 до 76 мм и толщине стенки: до 10 мм. </t>
    </r>
    <r>
      <rPr>
        <sz val="9"/>
        <color theme="1"/>
        <rFont val="Arial"/>
        <family val="2"/>
        <charset val="204"/>
      </rPr>
      <t xml:space="preserve">Ревизия СУ на участках трубопровода.                                         </t>
    </r>
    <r>
      <rPr>
        <i/>
        <sz val="8"/>
        <rFont val="Arial"/>
        <family val="2"/>
        <charset val="204"/>
      </rPr>
      <t>Прим.1 При замене, изготовлении и переварке дефектных стыков трубопроводов: водяного пара давлением до 0,07 МПа; горячей воды температурой до 115°С; безнапорных и других не регистрируемых в органах Госгортехнадзора (кроме газопроводов природного газа и мазутопроводов) ПЗ=0,8</t>
    </r>
  </si>
  <si>
    <t xml:space="preserve"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    </t>
  </si>
  <si>
    <r>
      <t xml:space="preserve">Замена прямых участков трубопроводов длиной до 3 м, при диаметре труб свыше 42 до 76 мм и толщине стенки: до 10 мм. </t>
    </r>
    <r>
      <rPr>
        <sz val="9"/>
        <color theme="1"/>
        <rFont val="Arial"/>
        <family val="2"/>
        <charset val="204"/>
      </rPr>
      <t xml:space="preserve">Ревизия СУ на участках трубопровода. </t>
    </r>
    <r>
      <rPr>
        <sz val="9"/>
        <rFont val="Arial"/>
        <family val="2"/>
        <charset val="204"/>
      </rPr>
      <t xml:space="preserve">                                      </t>
    </r>
    <r>
      <rPr>
        <i/>
        <sz val="8"/>
        <rFont val="Arial"/>
        <family val="2"/>
        <charset val="204"/>
      </rPr>
      <t>Прим.1 При замене, изготовлении и переварке дефектных стыков трубопроводов: водяного пара давлением до 0,07 МПа; горячей воды температурой до 115°С; безнапорных и других не регистрируемых в органах Госгортехнадзора (кроме газопроводов природного газа и мазутопроводов) ПЗ=0,8</t>
    </r>
  </si>
  <si>
    <t>Участки змеевиков</t>
  </si>
  <si>
    <t>Труба Ф 32х5 ТУ 14-3Р-55-2001 12Х18Н12Т               ТРУБА Ф32Х5  ТУ 14-3Р-55-2001  12Х1МФ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</si>
</sst>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0.0"/>
    <numFmt numFmtId="167" formatCode="0.000"/>
  </numFmts>
  <fonts count="31" x14ac:knownFonts="1">
    <font>
      <sz val="10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color rgb="FF000000"/>
      <name val="Arial"/>
      <family val="2"/>
      <charset val="204"/>
    </font>
    <font>
      <b/>
      <u/>
      <sz val="9"/>
      <name val="Arial"/>
      <family val="2"/>
      <charset val="204"/>
    </font>
    <font>
      <sz val="10"/>
      <name val="Times New Roman"/>
      <family val="1"/>
      <charset val="204"/>
    </font>
    <font>
      <sz val="10"/>
      <color theme="0"/>
      <name val="Arial"/>
      <family val="2"/>
      <charset val="204"/>
    </font>
    <font>
      <u/>
      <sz val="10"/>
      <name val="Arial"/>
      <family val="2"/>
      <charset val="204"/>
    </font>
    <font>
      <i/>
      <sz val="10"/>
      <color theme="0"/>
      <name val="Arial"/>
      <family val="2"/>
      <charset val="204"/>
    </font>
    <font>
      <sz val="9"/>
      <color theme="1"/>
      <name val="Arial"/>
      <family val="2"/>
      <charset val="204"/>
    </font>
    <font>
      <sz val="9"/>
      <color indexed="8"/>
      <name val="Times New Roman"/>
      <family val="1"/>
      <charset val="204"/>
    </font>
    <font>
      <sz val="9"/>
      <color indexed="8"/>
      <name val="Times New Roman"/>
      <family val="1"/>
    </font>
    <font>
      <sz val="7"/>
      <color indexed="8"/>
      <name val="Times New Roman"/>
      <family val="1"/>
    </font>
    <font>
      <sz val="8"/>
      <color indexed="8"/>
      <name val="Arial"/>
      <family val="2"/>
      <charset val="204"/>
    </font>
    <font>
      <sz val="7"/>
      <name val="Arial"/>
      <family val="2"/>
      <charset val="204"/>
    </font>
    <font>
      <sz val="7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9"/>
      <color rgb="FF0000FF"/>
      <name val="Arial"/>
      <family val="2"/>
      <charset val="204"/>
    </font>
    <font>
      <b/>
      <i/>
      <sz val="9"/>
      <name val="Arial"/>
      <family val="2"/>
      <charset val="204"/>
    </font>
    <font>
      <b/>
      <sz val="10"/>
      <color theme="0"/>
      <name val="Arial"/>
      <family val="2"/>
      <charset val="204"/>
    </font>
    <font>
      <sz val="8"/>
      <color theme="0"/>
      <name val="Arial"/>
      <family val="2"/>
      <charset val="204"/>
    </font>
    <font>
      <sz val="9"/>
      <color theme="0"/>
      <name val="Arial"/>
      <family val="2"/>
      <charset val="204"/>
    </font>
    <font>
      <i/>
      <sz val="8"/>
      <color theme="1"/>
      <name val="Arial"/>
      <family val="2"/>
      <charset val="204"/>
    </font>
    <font>
      <i/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5">
    <xf numFmtId="0" fontId="0" fillId="0" borderId="0"/>
    <xf numFmtId="0" fontId="4" fillId="0" borderId="0"/>
    <xf numFmtId="0" fontId="2" fillId="0" borderId="0"/>
    <xf numFmtId="0" fontId="1" fillId="0" borderId="0"/>
    <xf numFmtId="0" fontId="3" fillId="0" borderId="0"/>
    <xf numFmtId="0" fontId="2" fillId="0" borderId="0"/>
    <xf numFmtId="0" fontId="3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3" fillId="0" borderId="0"/>
    <xf numFmtId="0" fontId="5" fillId="0" borderId="0" applyNumberFormat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2" fillId="0" borderId="6">
      <alignment horizontal="center"/>
    </xf>
    <xf numFmtId="0" fontId="5" fillId="0" borderId="0"/>
    <xf numFmtId="0" fontId="5" fillId="0" borderId="0"/>
    <xf numFmtId="0" fontId="5" fillId="0" borderId="0" applyNumberFormat="0"/>
    <xf numFmtId="0" fontId="2" fillId="0" borderId="0" applyProtection="0">
      <alignment horizontal="left"/>
    </xf>
  </cellStyleXfs>
  <cellXfs count="267">
    <xf numFmtId="0" fontId="0" fillId="0" borderId="0" xfId="0"/>
    <xf numFmtId="0" fontId="1" fillId="0" borderId="0" xfId="10" applyFont="1" applyFill="1" applyAlignment="1">
      <alignment vertical="top"/>
    </xf>
    <xf numFmtId="0" fontId="1" fillId="0" borderId="0" xfId="1" applyFont="1" applyFill="1" applyBorder="1" applyAlignment="1">
      <alignment horizontal="right" vertical="top"/>
    </xf>
    <xf numFmtId="0" fontId="1" fillId="0" borderId="0" xfId="12" applyFont="1" applyFill="1" applyBorder="1" applyAlignment="1">
      <alignment horizontal="right" vertical="top"/>
    </xf>
    <xf numFmtId="0" fontId="1" fillId="0" borderId="0" xfId="10" applyFont="1" applyFill="1" applyBorder="1" applyAlignment="1">
      <alignment horizontal="right" vertical="top"/>
    </xf>
    <xf numFmtId="0" fontId="7" fillId="0" borderId="0" xfId="9" applyFont="1" applyFill="1" applyAlignment="1">
      <alignment horizontal="right" vertical="top"/>
    </xf>
    <xf numFmtId="0" fontId="1" fillId="0" borderId="0" xfId="10" applyFont="1" applyFill="1" applyAlignment="1">
      <alignment horizontal="center" vertical="top"/>
    </xf>
    <xf numFmtId="0" fontId="1" fillId="0" borderId="0" xfId="10" applyFont="1" applyFill="1" applyAlignment="1">
      <alignment vertical="top" wrapText="1"/>
    </xf>
    <xf numFmtId="0" fontId="6" fillId="0" borderId="0" xfId="0" applyFont="1"/>
    <xf numFmtId="0" fontId="7" fillId="0" borderId="0" xfId="0" applyNumberFormat="1" applyFont="1" applyFill="1" applyAlignment="1">
      <alignment horizontal="right" vertical="top"/>
    </xf>
    <xf numFmtId="0" fontId="8" fillId="0" borderId="0" xfId="10" applyFont="1" applyFill="1" applyBorder="1" applyAlignment="1">
      <alignment horizontal="left" vertical="top"/>
    </xf>
    <xf numFmtId="0" fontId="8" fillId="0" borderId="0" xfId="10" applyFont="1" applyFill="1" applyBorder="1" applyAlignment="1">
      <alignment horizontal="right" vertical="top"/>
    </xf>
    <xf numFmtId="0" fontId="1" fillId="0" borderId="0" xfId="3" applyFont="1" applyAlignment="1">
      <alignment horizontal="left" vertical="top"/>
    </xf>
    <xf numFmtId="0" fontId="9" fillId="0" borderId="0" xfId="10" applyFont="1" applyFill="1" applyAlignment="1">
      <alignment horizontal="center"/>
    </xf>
    <xf numFmtId="0" fontId="6" fillId="0" borderId="0" xfId="10" applyFont="1" applyFill="1"/>
    <xf numFmtId="0" fontId="1" fillId="0" borderId="0" xfId="0" applyNumberFormat="1" applyFont="1" applyAlignment="1">
      <alignment horizontal="left" vertical="top"/>
    </xf>
    <xf numFmtId="0" fontId="6" fillId="0" borderId="0" xfId="10" applyFont="1" applyFill="1" applyAlignment="1">
      <alignment horizontal="center" vertical="center"/>
    </xf>
    <xf numFmtId="0" fontId="6" fillId="2" borderId="6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6" xfId="1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0" fontId="6" fillId="2" borderId="0" xfId="10" applyFont="1" applyFill="1" applyAlignment="1">
      <alignment vertical="top"/>
    </xf>
    <xf numFmtId="0" fontId="6" fillId="2" borderId="0" xfId="10" applyFont="1" applyFill="1" applyAlignment="1">
      <alignment vertical="center"/>
    </xf>
    <xf numFmtId="0" fontId="6" fillId="2" borderId="0" xfId="0" applyFont="1" applyFill="1" applyBorder="1" applyAlignment="1">
      <alignment vertical="center" wrapText="1"/>
    </xf>
    <xf numFmtId="0" fontId="9" fillId="2" borderId="0" xfId="0" applyNumberFormat="1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left" vertical="center"/>
    </xf>
    <xf numFmtId="0" fontId="6" fillId="2" borderId="0" xfId="10" applyFont="1" applyFill="1" applyBorder="1" applyAlignment="1">
      <alignment vertical="center"/>
    </xf>
    <xf numFmtId="0" fontId="6" fillId="2" borderId="0" xfId="10" applyFont="1" applyFill="1" applyBorder="1" applyAlignment="1">
      <alignment horizontal="center" vertical="center"/>
    </xf>
    <xf numFmtId="0" fontId="9" fillId="2" borderId="0" xfId="10" applyFont="1" applyFill="1" applyBorder="1" applyAlignment="1">
      <alignment horizontal="center" vertical="center" wrapText="1"/>
    </xf>
    <xf numFmtId="0" fontId="9" fillId="2" borderId="0" xfId="10" applyNumberFormat="1" applyFont="1" applyFill="1" applyBorder="1" applyAlignment="1">
      <alignment horizontal="center" vertical="center" wrapText="1"/>
    </xf>
    <xf numFmtId="0" fontId="9" fillId="2" borderId="0" xfId="10" applyFont="1" applyFill="1" applyBorder="1" applyAlignment="1">
      <alignment horizontal="left" vertical="center" wrapText="1"/>
    </xf>
    <xf numFmtId="0" fontId="11" fillId="2" borderId="0" xfId="10" applyFont="1" applyFill="1" applyBorder="1" applyAlignment="1">
      <alignment horizontal="center" vertical="top" wrapText="1"/>
    </xf>
    <xf numFmtId="0" fontId="11" fillId="2" borderId="0" xfId="10" applyNumberFormat="1" applyFont="1" applyFill="1" applyBorder="1" applyAlignment="1">
      <alignment horizontal="center" vertical="top" wrapText="1"/>
    </xf>
    <xf numFmtId="0" fontId="11" fillId="2" borderId="0" xfId="10" applyFont="1" applyFill="1" applyBorder="1" applyAlignment="1">
      <alignment horizontal="left" vertical="top" wrapText="1"/>
    </xf>
    <xf numFmtId="0" fontId="6" fillId="2" borderId="0" xfId="10" applyFont="1" applyFill="1" applyBorder="1" applyAlignment="1">
      <alignment vertical="top"/>
    </xf>
    <xf numFmtId="0" fontId="6" fillId="2" borderId="1" xfId="10" applyNumberFormat="1" applyFont="1" applyFill="1" applyBorder="1" applyAlignment="1">
      <alignment horizontal="center" vertical="center" wrapText="1"/>
    </xf>
    <xf numFmtId="0" fontId="6" fillId="2" borderId="1" xfId="10" applyFont="1" applyFill="1" applyBorder="1" applyAlignment="1">
      <alignment horizontal="center" vertical="top"/>
    </xf>
    <xf numFmtId="0" fontId="6" fillId="2" borderId="1" xfId="10" applyFont="1" applyFill="1" applyBorder="1" applyAlignment="1">
      <alignment horizontal="center" vertical="top" wrapText="1"/>
    </xf>
    <xf numFmtId="0" fontId="6" fillId="2" borderId="1" xfId="10" applyNumberFormat="1" applyFont="1" applyFill="1" applyBorder="1" applyAlignment="1">
      <alignment horizontal="center" vertical="top"/>
    </xf>
    <xf numFmtId="0" fontId="6" fillId="2" borderId="0" xfId="10" applyFont="1" applyFill="1" applyAlignment="1">
      <alignment horizontal="center" vertical="top"/>
    </xf>
    <xf numFmtId="0" fontId="6" fillId="2" borderId="0" xfId="10" applyFont="1" applyFill="1" applyAlignment="1">
      <alignment vertical="top" wrapText="1"/>
    </xf>
    <xf numFmtId="0" fontId="6" fillId="2" borderId="0" xfId="10" applyNumberFormat="1" applyFont="1" applyFill="1" applyAlignment="1">
      <alignment vertical="top"/>
    </xf>
    <xf numFmtId="49" fontId="6" fillId="2" borderId="6" xfId="0" applyNumberFormat="1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6" fillId="2" borderId="1" xfId="1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7" fillId="0" borderId="0" xfId="21" applyFont="1" applyAlignment="1">
      <alignment horizontal="right" vertical="top"/>
    </xf>
    <xf numFmtId="0" fontId="8" fillId="0" borderId="0" xfId="7" applyFont="1" applyAlignment="1">
      <alignment horizontal="left" vertical="top"/>
    </xf>
    <xf numFmtId="0" fontId="1" fillId="2" borderId="0" xfId="10" applyFont="1" applyFill="1" applyAlignment="1">
      <alignment vertical="top"/>
    </xf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vertical="top"/>
    </xf>
    <xf numFmtId="166" fontId="1" fillId="2" borderId="0" xfId="0" applyNumberFormat="1" applyFont="1" applyFill="1" applyAlignment="1">
      <alignment horizontal="center" vertical="top"/>
    </xf>
    <xf numFmtId="0" fontId="8" fillId="2" borderId="0" xfId="0" applyFont="1" applyFill="1" applyAlignment="1">
      <alignment horizontal="center" vertical="top"/>
    </xf>
    <xf numFmtId="0" fontId="1" fillId="2" borderId="0" xfId="0" applyFont="1" applyFill="1" applyAlignment="1">
      <alignment vertical="top"/>
    </xf>
    <xf numFmtId="0" fontId="1" fillId="2" borderId="0" xfId="10" applyFont="1" applyFill="1" applyAlignment="1">
      <alignment horizontal="left" vertical="top"/>
    </xf>
    <xf numFmtId="2" fontId="1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top"/>
    </xf>
    <xf numFmtId="0" fontId="1" fillId="0" borderId="0" xfId="10" applyFont="1" applyAlignment="1">
      <alignment vertical="top"/>
    </xf>
    <xf numFmtId="0" fontId="13" fillId="2" borderId="0" xfId="0" applyFont="1" applyFill="1" applyAlignment="1">
      <alignment vertical="top"/>
    </xf>
    <xf numFmtId="0" fontId="14" fillId="2" borderId="0" xfId="10" applyFont="1" applyFill="1" applyAlignment="1">
      <alignment horizontal="left" vertical="top"/>
    </xf>
    <xf numFmtId="0" fontId="1" fillId="0" borderId="0" xfId="0" applyFont="1" applyAlignment="1">
      <alignment horizontal="right" vertical="top"/>
    </xf>
    <xf numFmtId="0" fontId="8" fillId="2" borderId="0" xfId="10" applyFont="1" applyFill="1" applyAlignment="1">
      <alignment horizontal="center" vertical="top"/>
    </xf>
    <xf numFmtId="0" fontId="15" fillId="2" borderId="0" xfId="0" applyFont="1" applyFill="1" applyAlignment="1">
      <alignment vertical="top"/>
    </xf>
    <xf numFmtId="0" fontId="7" fillId="2" borderId="0" xfId="0" applyFont="1" applyFill="1" applyAlignment="1">
      <alignment horizontal="center" vertical="top"/>
    </xf>
    <xf numFmtId="0" fontId="1" fillId="0" borderId="0" xfId="10" applyFont="1" applyAlignment="1">
      <alignment horizontal="left"/>
    </xf>
    <xf numFmtId="0" fontId="1" fillId="2" borderId="0" xfId="10" applyFont="1" applyFill="1"/>
    <xf numFmtId="166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1" fillId="2" borderId="0" xfId="0" applyFont="1" applyFill="1"/>
    <xf numFmtId="0" fontId="1" fillId="2" borderId="0" xfId="12" applyFont="1" applyFill="1" applyAlignment="1">
      <alignment horizontal="left"/>
    </xf>
    <xf numFmtId="2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22" applyFont="1" applyAlignment="1">
      <alignment horizontal="left" vertical="top"/>
    </xf>
    <xf numFmtId="0" fontId="6" fillId="2" borderId="6" xfId="10" applyFont="1" applyFill="1" applyBorder="1" applyAlignment="1">
      <alignment horizontal="center" vertical="top"/>
    </xf>
    <xf numFmtId="0" fontId="1" fillId="0" borderId="0" xfId="0" applyFont="1" applyAlignment="1">
      <alignment vertical="top"/>
    </xf>
    <xf numFmtId="0" fontId="16" fillId="0" borderId="6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/>
    </xf>
    <xf numFmtId="0" fontId="6" fillId="2" borderId="6" xfId="0" applyFont="1" applyFill="1" applyBorder="1" applyAlignment="1">
      <alignment vertical="center" wrapText="1"/>
    </xf>
    <xf numFmtId="0" fontId="6" fillId="0" borderId="6" xfId="0" applyFont="1" applyBorder="1" applyAlignment="1">
      <alignment horizontal="center" vertical="top"/>
    </xf>
    <xf numFmtId="0" fontId="16" fillId="0" borderId="8" xfId="0" applyFont="1" applyBorder="1" applyAlignment="1">
      <alignment horizontal="left" vertical="center" wrapText="1"/>
    </xf>
    <xf numFmtId="1" fontId="6" fillId="2" borderId="6" xfId="0" applyNumberFormat="1" applyFont="1" applyFill="1" applyBorder="1" applyAlignment="1">
      <alignment horizontal="center" vertical="center" wrapText="1"/>
    </xf>
    <xf numFmtId="0" fontId="6" fillId="2" borderId="5" xfId="23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/>
    </xf>
    <xf numFmtId="0" fontId="6" fillId="2" borderId="6" xfId="10" applyFont="1" applyFill="1" applyBorder="1" applyAlignment="1">
      <alignment horizontal="center" vertical="center" wrapText="1"/>
    </xf>
    <xf numFmtId="2" fontId="6" fillId="0" borderId="6" xfId="10" applyNumberFormat="1" applyFont="1" applyBorder="1" applyAlignment="1">
      <alignment horizontal="center" vertical="center" wrapText="1"/>
    </xf>
    <xf numFmtId="0" fontId="2" fillId="0" borderId="6" xfId="10" applyFont="1" applyBorder="1" applyAlignment="1">
      <alignment horizontal="center" vertical="top" wrapText="1"/>
    </xf>
    <xf numFmtId="0" fontId="17" fillId="2" borderId="0" xfId="10" applyFont="1" applyFill="1" applyAlignment="1">
      <alignment vertical="top"/>
    </xf>
    <xf numFmtId="0" fontId="18" fillId="2" borderId="0" xfId="10" applyFont="1" applyFill="1" applyAlignment="1">
      <alignment vertical="top"/>
    </xf>
    <xf numFmtId="0" fontId="19" fillId="2" borderId="0" xfId="10" applyFont="1" applyFill="1"/>
    <xf numFmtId="0" fontId="20" fillId="0" borderId="6" xfId="24" applyFont="1" applyBorder="1" applyAlignment="1" applyProtection="1">
      <alignment horizontal="center" vertical="center" wrapText="1"/>
      <protection locked="0"/>
    </xf>
    <xf numFmtId="2" fontId="20" fillId="0" borderId="6" xfId="24" applyNumberFormat="1" applyFont="1" applyBorder="1" applyAlignment="1" applyProtection="1">
      <alignment horizontal="center" vertical="center" wrapText="1"/>
      <protection locked="0"/>
    </xf>
    <xf numFmtId="0" fontId="21" fillId="0" borderId="6" xfId="10" applyFont="1" applyBorder="1" applyAlignment="1">
      <alignment horizontal="center" vertical="center" wrapText="1"/>
    </xf>
    <xf numFmtId="0" fontId="22" fillId="0" borderId="6" xfId="24" applyFont="1" applyBorder="1" applyAlignment="1" applyProtection="1">
      <alignment vertical="center" wrapText="1"/>
      <protection locked="0"/>
    </xf>
    <xf numFmtId="2" fontId="6" fillId="0" borderId="6" xfId="0" applyNumberFormat="1" applyFont="1" applyBorder="1" applyAlignment="1">
      <alignment horizontal="center" vertical="top"/>
    </xf>
    <xf numFmtId="0" fontId="23" fillId="0" borderId="6" xfId="24" applyFont="1" applyBorder="1" applyAlignment="1" applyProtection="1">
      <alignment horizontal="center" vertical="top" wrapText="1"/>
      <protection locked="0"/>
    </xf>
    <xf numFmtId="0" fontId="20" fillId="0" borderId="6" xfId="24" applyFont="1" applyBorder="1" applyAlignment="1" applyProtection="1">
      <alignment horizontal="center" vertical="top" wrapText="1"/>
      <protection locked="0"/>
    </xf>
    <xf numFmtId="2" fontId="20" fillId="0" borderId="6" xfId="24" applyNumberFormat="1" applyFont="1" applyBorder="1" applyAlignment="1" applyProtection="1">
      <alignment horizontal="center" vertical="top" wrapText="1"/>
      <protection locked="0"/>
    </xf>
    <xf numFmtId="0" fontId="6" fillId="0" borderId="6" xfId="1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 wrapText="1"/>
    </xf>
    <xf numFmtId="0" fontId="22" fillId="2" borderId="6" xfId="24" applyFont="1" applyFill="1" applyBorder="1" applyAlignment="1" applyProtection="1">
      <alignment vertical="center" wrapText="1"/>
      <protection locked="0"/>
    </xf>
    <xf numFmtId="0" fontId="20" fillId="2" borderId="6" xfId="24" applyFont="1" applyFill="1" applyBorder="1" applyAlignment="1" applyProtection="1">
      <alignment horizontal="center" vertical="center" wrapText="1"/>
      <protection locked="0"/>
    </xf>
    <xf numFmtId="2" fontId="20" fillId="2" borderId="6" xfId="24" applyNumberFormat="1" applyFont="1" applyFill="1" applyBorder="1" applyAlignment="1" applyProtection="1">
      <alignment horizontal="center" vertical="center" wrapText="1"/>
      <protection locked="0"/>
    </xf>
    <xf numFmtId="0" fontId="21" fillId="2" borderId="6" xfId="10" applyFont="1" applyFill="1" applyBorder="1" applyAlignment="1">
      <alignment horizontal="center" vertical="center" wrapText="1"/>
    </xf>
    <xf numFmtId="166" fontId="6" fillId="0" borderId="6" xfId="0" applyNumberFormat="1" applyFont="1" applyBorder="1" applyAlignment="1">
      <alignment horizontal="center" vertical="top"/>
    </xf>
    <xf numFmtId="0" fontId="24" fillId="0" borderId="6" xfId="0" applyFont="1" applyBorder="1" applyAlignment="1">
      <alignment horizontal="center" vertical="top" wrapText="1"/>
    </xf>
    <xf numFmtId="2" fontId="1" fillId="0" borderId="6" xfId="0" applyNumberFormat="1" applyFont="1" applyBorder="1" applyAlignment="1">
      <alignment horizontal="center" vertical="center"/>
    </xf>
    <xf numFmtId="1" fontId="6" fillId="0" borderId="6" xfId="0" applyNumberFormat="1" applyFont="1" applyBorder="1" applyAlignment="1">
      <alignment horizontal="center" vertical="top"/>
    </xf>
    <xf numFmtId="0" fontId="6" fillId="0" borderId="6" xfId="23" applyFont="1" applyBorder="1" applyAlignment="1">
      <alignment horizontal="left" vertical="top" wrapText="1"/>
    </xf>
    <xf numFmtId="167" fontId="24" fillId="0" borderId="6" xfId="0" applyNumberFormat="1" applyFont="1" applyBorder="1" applyAlignment="1">
      <alignment horizontal="center" vertical="top" wrapText="1"/>
    </xf>
    <xf numFmtId="0" fontId="6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right" vertical="top"/>
    </xf>
    <xf numFmtId="0" fontId="1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center" vertical="top" wrapText="1"/>
    </xf>
    <xf numFmtId="0" fontId="1" fillId="2" borderId="0" xfId="10" applyFont="1" applyFill="1" applyAlignment="1">
      <alignment wrapText="1"/>
    </xf>
    <xf numFmtId="0" fontId="1" fillId="2" borderId="9" xfId="10" applyFont="1" applyFill="1" applyBorder="1"/>
    <xf numFmtId="0" fontId="21" fillId="2" borderId="0" xfId="10" applyFont="1" applyFill="1" applyAlignment="1">
      <alignment vertical="top"/>
    </xf>
    <xf numFmtId="0" fontId="1" fillId="2" borderId="0" xfId="10" applyFont="1" applyFill="1" applyAlignment="1">
      <alignment horizontal="center" vertical="center"/>
    </xf>
    <xf numFmtId="0" fontId="1" fillId="2" borderId="10" xfId="10" applyFont="1" applyFill="1" applyBorder="1"/>
    <xf numFmtId="0" fontId="2" fillId="2" borderId="9" xfId="10" applyFont="1" applyFill="1" applyBorder="1" applyAlignment="1">
      <alignment vertical="top"/>
    </xf>
    <xf numFmtId="0" fontId="2" fillId="2" borderId="0" xfId="10" applyFont="1" applyFill="1" applyAlignment="1">
      <alignment vertical="top"/>
    </xf>
    <xf numFmtId="0" fontId="6" fillId="2" borderId="0" xfId="10" applyFont="1" applyFill="1" applyBorder="1" applyAlignment="1">
      <alignment horizontal="left" vertical="center" wrapText="1"/>
    </xf>
    <xf numFmtId="0" fontId="6" fillId="0" borderId="6" xfId="10" applyFont="1" applyBorder="1" applyAlignment="1">
      <alignment horizontal="left" vertical="top" wrapText="1"/>
    </xf>
    <xf numFmtId="0" fontId="2" fillId="0" borderId="6" xfId="10" applyFont="1" applyBorder="1" applyAlignment="1">
      <alignment horizontal="left" vertical="top" wrapText="1"/>
    </xf>
    <xf numFmtId="0" fontId="6" fillId="2" borderId="6" xfId="0" applyFont="1" applyFill="1" applyBorder="1" applyAlignment="1">
      <alignment vertical="top" wrapText="1"/>
    </xf>
    <xf numFmtId="0" fontId="6" fillId="2" borderId="6" xfId="10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6" xfId="1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/>
    </xf>
    <xf numFmtId="49" fontId="6" fillId="3" borderId="6" xfId="0" applyNumberFormat="1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6" xfId="10" applyFont="1" applyFill="1" applyBorder="1" applyAlignment="1">
      <alignment horizontal="left" vertical="top" wrapText="1"/>
    </xf>
    <xf numFmtId="0" fontId="6" fillId="4" borderId="6" xfId="0" applyFont="1" applyFill="1" applyBorder="1" applyAlignment="1">
      <alignment horizontal="center" vertical="center"/>
    </xf>
    <xf numFmtId="49" fontId="6" fillId="4" borderId="6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left" vertical="top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top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/>
    </xf>
    <xf numFmtId="0" fontId="6" fillId="0" borderId="5" xfId="0" applyFont="1" applyBorder="1" applyAlignment="1">
      <alignment horizontal="left" vertical="top" wrapText="1"/>
    </xf>
    <xf numFmtId="0" fontId="17" fillId="2" borderId="0" xfId="10" applyFont="1" applyFill="1"/>
    <xf numFmtId="0" fontId="17" fillId="0" borderId="0" xfId="10" applyFont="1"/>
    <xf numFmtId="0" fontId="6" fillId="0" borderId="6" xfId="10" applyFont="1" applyBorder="1" applyAlignment="1">
      <alignment horizontal="center" vertical="top" wrapText="1"/>
    </xf>
    <xf numFmtId="2" fontId="24" fillId="0" borderId="6" xfId="10" applyNumberFormat="1" applyFont="1" applyBorder="1" applyAlignment="1">
      <alignment horizontal="center" vertical="top" wrapText="1"/>
    </xf>
    <xf numFmtId="0" fontId="6" fillId="0" borderId="5" xfId="23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top"/>
    </xf>
    <xf numFmtId="0" fontId="6" fillId="0" borderId="5" xfId="23" applyFont="1" applyBorder="1" applyAlignment="1">
      <alignment horizontal="center" vertical="top" wrapText="1"/>
    </xf>
    <xf numFmtId="0" fontId="6" fillId="2" borderId="6" xfId="10" applyFont="1" applyFill="1" applyBorder="1" applyAlignment="1">
      <alignment horizontal="left" vertical="top" wrapText="1"/>
    </xf>
    <xf numFmtId="0" fontId="6" fillId="2" borderId="6" xfId="10" applyFont="1" applyFill="1" applyBorder="1" applyAlignment="1">
      <alignment horizontal="center" vertical="top" wrapText="1"/>
    </xf>
    <xf numFmtId="167" fontId="24" fillId="0" borderId="6" xfId="10" applyNumberFormat="1" applyFont="1" applyBorder="1" applyAlignment="1">
      <alignment horizontal="center" vertical="top" wrapText="1"/>
    </xf>
    <xf numFmtId="1" fontId="24" fillId="0" borderId="6" xfId="10" applyNumberFormat="1" applyFont="1" applyBorder="1" applyAlignment="1">
      <alignment horizontal="center" vertical="top" wrapText="1"/>
    </xf>
    <xf numFmtId="0" fontId="6" fillId="0" borderId="6" xfId="24" applyFont="1" applyBorder="1" applyAlignment="1" applyProtection="1">
      <alignment horizontal="center" vertical="top" wrapText="1"/>
      <protection locked="0"/>
    </xf>
    <xf numFmtId="2" fontId="6" fillId="0" borderId="6" xfId="24" applyNumberFormat="1" applyFont="1" applyBorder="1" applyAlignment="1" applyProtection="1">
      <alignment horizontal="center" vertical="top" wrapText="1"/>
      <protection locked="0"/>
    </xf>
    <xf numFmtId="0" fontId="6" fillId="0" borderId="6" xfId="23" applyFont="1" applyBorder="1" applyAlignment="1">
      <alignment horizontal="center" vertical="top" wrapText="1"/>
    </xf>
    <xf numFmtId="166" fontId="24" fillId="0" borderId="6" xfId="10" applyNumberFormat="1" applyFont="1" applyBorder="1" applyAlignment="1">
      <alignment horizontal="center" vertical="top" wrapText="1"/>
    </xf>
    <xf numFmtId="0" fontId="23" fillId="2" borderId="0" xfId="10" applyFont="1" applyFill="1" applyAlignment="1">
      <alignment vertical="top"/>
    </xf>
    <xf numFmtId="0" fontId="22" fillId="2" borderId="0" xfId="10" applyFont="1" applyFill="1"/>
    <xf numFmtId="0" fontId="23" fillId="0" borderId="0" xfId="10" applyFont="1" applyAlignment="1">
      <alignment vertical="top"/>
    </xf>
    <xf numFmtId="0" fontId="22" fillId="0" borderId="0" xfId="10" applyFont="1"/>
    <xf numFmtId="0" fontId="23" fillId="0" borderId="6" xfId="24" applyFont="1" applyBorder="1" applyAlignment="1" applyProtection="1">
      <alignment vertical="top" wrapText="1"/>
      <protection locked="0"/>
    </xf>
    <xf numFmtId="2" fontId="23" fillId="0" borderId="6" xfId="24" applyNumberFormat="1" applyFont="1" applyBorder="1" applyAlignment="1" applyProtection="1">
      <alignment horizontal="center" vertical="top" wrapText="1"/>
      <protection locked="0"/>
    </xf>
    <xf numFmtId="0" fontId="22" fillId="2" borderId="5" xfId="24" applyFont="1" applyFill="1" applyBorder="1" applyAlignment="1" applyProtection="1">
      <alignment vertical="center" wrapText="1"/>
      <protection locked="0"/>
    </xf>
    <xf numFmtId="0" fontId="20" fillId="2" borderId="5" xfId="24" applyFont="1" applyFill="1" applyBorder="1" applyAlignment="1" applyProtection="1">
      <alignment horizontal="center" vertical="center" wrapText="1"/>
      <protection locked="0"/>
    </xf>
    <xf numFmtId="0" fontId="21" fillId="2" borderId="5" xfId="10" applyFont="1" applyFill="1" applyBorder="1" applyAlignment="1">
      <alignment horizontal="center" vertical="center" wrapText="1"/>
    </xf>
    <xf numFmtId="1" fontId="23" fillId="0" borderId="6" xfId="24" applyNumberFormat="1" applyFont="1" applyBorder="1" applyAlignment="1" applyProtection="1">
      <alignment horizontal="center" vertical="top" wrapText="1"/>
      <protection locked="0"/>
    </xf>
    <xf numFmtId="2" fontId="1" fillId="0" borderId="5" xfId="0" applyNumberFormat="1" applyFont="1" applyBorder="1" applyAlignment="1">
      <alignment horizontal="center" vertical="center"/>
    </xf>
    <xf numFmtId="1" fontId="6" fillId="0" borderId="5" xfId="0" applyNumberFormat="1" applyFont="1" applyBorder="1" applyAlignment="1">
      <alignment horizontal="center" vertical="top"/>
    </xf>
    <xf numFmtId="2" fontId="20" fillId="2" borderId="5" xfId="24" applyNumberFormat="1" applyFont="1" applyFill="1" applyBorder="1" applyAlignment="1" applyProtection="1">
      <alignment horizontal="center" vertical="center" wrapText="1"/>
      <protection locked="0"/>
    </xf>
    <xf numFmtId="167" fontId="24" fillId="0" borderId="5" xfId="0" applyNumberFormat="1" applyFont="1" applyBorder="1" applyAlignment="1">
      <alignment horizontal="center" vertical="top" wrapText="1"/>
    </xf>
    <xf numFmtId="0" fontId="6" fillId="2" borderId="5" xfId="10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left" vertical="top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28" fillId="2" borderId="0" xfId="10" applyFont="1" applyFill="1" applyBorder="1" applyAlignment="1">
      <alignment vertical="top" wrapText="1"/>
    </xf>
    <xf numFmtId="0" fontId="28" fillId="2" borderId="0" xfId="10" applyFont="1" applyFill="1" applyBorder="1" applyAlignment="1">
      <alignment vertical="top"/>
    </xf>
    <xf numFmtId="0" fontId="28" fillId="2" borderId="0" xfId="10" applyNumberFormat="1" applyFont="1" applyFill="1" applyBorder="1" applyAlignment="1">
      <alignment vertical="top"/>
    </xf>
    <xf numFmtId="0" fontId="2" fillId="2" borderId="0" xfId="10" applyFont="1" applyFill="1" applyBorder="1" applyAlignment="1">
      <alignment horizontal="center" vertical="top"/>
    </xf>
    <xf numFmtId="0" fontId="26" fillId="2" borderId="0" xfId="0" applyFont="1" applyFill="1" applyBorder="1" applyAlignment="1">
      <alignment horizontal="left" vertical="center"/>
    </xf>
    <xf numFmtId="0" fontId="27" fillId="2" borderId="0" xfId="10" applyFont="1" applyFill="1" applyBorder="1" applyAlignment="1">
      <alignment vertical="top"/>
    </xf>
    <xf numFmtId="0" fontId="2" fillId="2" borderId="0" xfId="10" applyFont="1" applyFill="1" applyBorder="1" applyAlignment="1">
      <alignment vertical="top"/>
    </xf>
    <xf numFmtId="0" fontId="13" fillId="2" borderId="0" xfId="0" applyFont="1" applyFill="1" applyBorder="1" applyAlignment="1">
      <alignment horizontal="left" vertical="center"/>
    </xf>
    <xf numFmtId="0" fontId="13" fillId="2" borderId="0" xfId="0" applyFont="1" applyFill="1" applyBorder="1" applyAlignment="1">
      <alignment vertical="top"/>
    </xf>
    <xf numFmtId="0" fontId="6" fillId="2" borderId="0" xfId="1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2" borderId="0" xfId="10" applyFont="1" applyFill="1" applyBorder="1" applyAlignment="1">
      <alignment vertical="top" wrapText="1"/>
    </xf>
    <xf numFmtId="0" fontId="6" fillId="2" borderId="0" xfId="10" applyNumberFormat="1" applyFont="1" applyFill="1" applyBorder="1" applyAlignment="1">
      <alignment vertical="top"/>
    </xf>
    <xf numFmtId="0" fontId="7" fillId="2" borderId="2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left" vertical="center" wrapText="1"/>
    </xf>
    <xf numFmtId="0" fontId="25" fillId="0" borderId="4" xfId="0" applyFont="1" applyBorder="1" applyAlignment="1">
      <alignment horizontal="left" vertical="center" wrapText="1"/>
    </xf>
    <xf numFmtId="0" fontId="8" fillId="2" borderId="6" xfId="0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center" vertical="center"/>
    </xf>
    <xf numFmtId="0" fontId="9" fillId="2" borderId="0" xfId="10" applyFont="1" applyFill="1" applyAlignment="1">
      <alignment horizontal="center" vertical="center" wrapText="1"/>
    </xf>
    <xf numFmtId="0" fontId="6" fillId="2" borderId="1" xfId="1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6" fillId="0" borderId="5" xfId="10" applyFont="1" applyBorder="1" applyAlignment="1">
      <alignment horizontal="center" vertical="top" wrapText="1"/>
    </xf>
    <xf numFmtId="0" fontId="6" fillId="0" borderId="7" xfId="10" applyFont="1" applyBorder="1" applyAlignment="1">
      <alignment horizontal="center" vertical="top" wrapText="1"/>
    </xf>
    <xf numFmtId="0" fontId="6" fillId="0" borderId="8" xfId="10" applyFont="1" applyBorder="1" applyAlignment="1">
      <alignment horizontal="center" vertical="top" wrapText="1"/>
    </xf>
    <xf numFmtId="0" fontId="1" fillId="2" borderId="5" xfId="10" applyFont="1" applyFill="1" applyBorder="1" applyAlignment="1">
      <alignment horizontal="center" vertical="top" wrapText="1"/>
    </xf>
    <xf numFmtId="0" fontId="1" fillId="2" borderId="7" xfId="10" applyFont="1" applyFill="1" applyBorder="1" applyAlignment="1">
      <alignment horizontal="center" vertical="top" wrapText="1"/>
    </xf>
    <xf numFmtId="0" fontId="1" fillId="2" borderId="8" xfId="10" applyFont="1" applyFill="1" applyBorder="1" applyAlignment="1">
      <alignment horizontal="center" vertical="top" wrapText="1"/>
    </xf>
    <xf numFmtId="0" fontId="1" fillId="2" borderId="5" xfId="10" applyFont="1" applyFill="1" applyBorder="1" applyAlignment="1">
      <alignment horizontal="center" vertical="top"/>
    </xf>
    <xf numFmtId="0" fontId="1" fillId="2" borderId="7" xfId="10" applyFont="1" applyFill="1" applyBorder="1" applyAlignment="1">
      <alignment horizontal="center" vertical="top"/>
    </xf>
    <xf numFmtId="0" fontId="1" fillId="2" borderId="8" xfId="10" applyFont="1" applyFill="1" applyBorder="1" applyAlignment="1">
      <alignment horizontal="center" vertical="top"/>
    </xf>
    <xf numFmtId="0" fontId="6" fillId="0" borderId="5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center" vertical="top"/>
    </xf>
    <xf numFmtId="0" fontId="6" fillId="2" borderId="5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5" xfId="10" applyFont="1" applyFill="1" applyBorder="1" applyAlignment="1">
      <alignment horizontal="center" vertical="center"/>
    </xf>
    <xf numFmtId="0" fontId="6" fillId="2" borderId="7" xfId="10" applyFont="1" applyFill="1" applyBorder="1" applyAlignment="1">
      <alignment horizontal="center" vertical="center"/>
    </xf>
    <xf numFmtId="0" fontId="6" fillId="2" borderId="8" xfId="1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left" vertical="center" wrapText="1"/>
    </xf>
    <xf numFmtId="0" fontId="6" fillId="2" borderId="5" xfId="10" applyFont="1" applyFill="1" applyBorder="1" applyAlignment="1">
      <alignment horizontal="center" vertical="center" wrapText="1"/>
    </xf>
    <xf numFmtId="0" fontId="6" fillId="2" borderId="8" xfId="10" applyFont="1" applyFill="1" applyBorder="1" applyAlignment="1">
      <alignment horizontal="center" vertical="center" wrapText="1"/>
    </xf>
  </cellXfs>
  <cellStyles count="25">
    <cellStyle name="ВедРесурсов" xfId="20" xr:uid="{00000000-0005-0000-0000-000000000000}"/>
    <cellStyle name="Обычный" xfId="0" builtinId="0"/>
    <cellStyle name="Обычный 10" xfId="21" xr:uid="{00000000-0005-0000-0000-000002000000}"/>
    <cellStyle name="Обычный 11" xfId="9" xr:uid="{00000000-0005-0000-0000-000003000000}"/>
    <cellStyle name="Обычный 11 2" xfId="1" xr:uid="{00000000-0005-0000-0000-000004000000}"/>
    <cellStyle name="Обычный 2" xfId="7" xr:uid="{00000000-0005-0000-0000-000005000000}"/>
    <cellStyle name="Обычный 2 2" xfId="3" xr:uid="{00000000-0005-0000-0000-000006000000}"/>
    <cellStyle name="Обычный 2 3" xfId="11" xr:uid="{00000000-0005-0000-0000-000007000000}"/>
    <cellStyle name="Обычный 2 7" xfId="22" xr:uid="{00000000-0005-0000-0000-000008000000}"/>
    <cellStyle name="Обычный 3" xfId="4" xr:uid="{00000000-0005-0000-0000-000009000000}"/>
    <cellStyle name="Обычный 3 2" xfId="5" xr:uid="{00000000-0005-0000-0000-00000A000000}"/>
    <cellStyle name="Обычный 3 3" xfId="8" xr:uid="{00000000-0005-0000-0000-00000B000000}"/>
    <cellStyle name="Обычный 4" xfId="2" xr:uid="{00000000-0005-0000-0000-00000C000000}"/>
    <cellStyle name="Обычный 4 2" xfId="6" xr:uid="{00000000-0005-0000-0000-00000D000000}"/>
    <cellStyle name="Обычный_ведомости 2006(КЦ)" xfId="12" xr:uid="{00000000-0005-0000-0000-00000E000000}"/>
    <cellStyle name="Обычный_ГЗУ-II.04" xfId="10" xr:uid="{00000000-0005-0000-0000-00000F000000}"/>
    <cellStyle name="Обычный_Книга1" xfId="23" xr:uid="{00000000-0005-0000-0000-000010000000}"/>
    <cellStyle name="Обычный_Копия Заявка на 2007 год (по работам)" xfId="24" xr:uid="{00000000-0005-0000-0000-000011000000}"/>
    <cellStyle name="Процентный 2" xfId="13" xr:uid="{00000000-0005-0000-0000-000012000000}"/>
    <cellStyle name="Процентный 3" xfId="14" xr:uid="{00000000-0005-0000-0000-000013000000}"/>
    <cellStyle name="Финансовый 2" xfId="15" xr:uid="{00000000-0005-0000-0000-000014000000}"/>
    <cellStyle name="Финансовый 2 2" xfId="16" xr:uid="{00000000-0005-0000-0000-000015000000}"/>
    <cellStyle name="Финансовый 3" xfId="17" xr:uid="{00000000-0005-0000-0000-000016000000}"/>
    <cellStyle name="Финансовый 4" xfId="18" xr:uid="{00000000-0005-0000-0000-000017000000}"/>
    <cellStyle name="Финансовый 5" xfId="19" xr:uid="{00000000-0005-0000-0000-000018000000}"/>
  </cellStyles>
  <dxfs count="0"/>
  <tableStyles count="0" defaultTableStyle="TableStyleMedium9" defaultPivotStyle="PivotStyleLight16"/>
  <colors>
    <mruColors>
      <color rgb="FFCCFFFF"/>
      <color rgb="FF66FFFF"/>
      <color rgb="FF99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1"/>
  </sheetPr>
  <dimension ref="A1:P119"/>
  <sheetViews>
    <sheetView tabSelected="1" view="pageBreakPreview" topLeftCell="A19" zoomScaleNormal="100" zoomScaleSheetLayoutView="100" workbookViewId="0">
      <selection activeCell="I29" sqref="I29"/>
    </sheetView>
  </sheetViews>
  <sheetFormatPr defaultColWidth="9.140625" defaultRowHeight="12" x14ac:dyDescent="0.2"/>
  <cols>
    <col min="1" max="1" width="5.28515625" style="40" customWidth="1"/>
    <col min="2" max="2" width="40.85546875" style="41" customWidth="1"/>
    <col min="3" max="3" width="7.140625" style="22" customWidth="1"/>
    <col min="4" max="4" width="8.28515625" style="42" customWidth="1"/>
    <col min="5" max="5" width="17" style="22" customWidth="1"/>
    <col min="6" max="6" width="6.140625" style="22" customWidth="1"/>
    <col min="7" max="7" width="8.140625" style="22" customWidth="1"/>
    <col min="8" max="8" width="9.42578125" style="22" customWidth="1"/>
    <col min="9" max="9" width="20.5703125" style="22" customWidth="1"/>
    <col min="10" max="10" width="5.7109375" style="22" customWidth="1"/>
    <col min="11" max="11" width="7.7109375" style="22" customWidth="1"/>
    <col min="12" max="12" width="10.5703125" style="22" customWidth="1"/>
    <col min="13" max="16384" width="9.140625" style="22"/>
  </cols>
  <sheetData>
    <row r="1" spans="1:12" s="52" customFormat="1" ht="12.75" x14ac:dyDescent="0.2">
      <c r="A1" s="48"/>
      <c r="B1" s="49"/>
      <c r="C1" s="50"/>
      <c r="D1" s="51"/>
      <c r="E1" s="51"/>
      <c r="F1" s="51"/>
      <c r="H1" s="51"/>
      <c r="I1" s="50"/>
      <c r="L1" s="53"/>
    </row>
    <row r="2" spans="1:12" s="55" customFormat="1" ht="12.75" x14ac:dyDescent="0.2">
      <c r="A2" s="54"/>
      <c r="C2" s="56"/>
      <c r="D2" s="57"/>
      <c r="E2" s="58"/>
      <c r="F2" s="57"/>
      <c r="G2" s="59"/>
      <c r="H2" s="60"/>
      <c r="I2" s="61"/>
      <c r="J2" s="62"/>
      <c r="K2" s="63"/>
      <c r="L2" s="64" t="s">
        <v>36</v>
      </c>
    </row>
    <row r="3" spans="1:12" s="55" customFormat="1" ht="12.75" x14ac:dyDescent="0.2">
      <c r="A3" s="65"/>
      <c r="C3" s="66"/>
      <c r="D3" s="57"/>
      <c r="E3" s="58"/>
      <c r="F3" s="57"/>
      <c r="G3" s="59"/>
      <c r="H3" s="60"/>
      <c r="I3" s="67"/>
      <c r="J3" s="62"/>
      <c r="K3" s="63"/>
      <c r="L3" s="68" t="s">
        <v>37</v>
      </c>
    </row>
    <row r="4" spans="1:12" s="55" customFormat="1" ht="12.75" x14ac:dyDescent="0.2">
      <c r="A4" s="65"/>
      <c r="B4" s="69"/>
      <c r="C4" s="70"/>
      <c r="D4" s="57"/>
      <c r="E4" s="58"/>
      <c r="F4" s="57"/>
      <c r="G4" s="59"/>
      <c r="H4" s="71"/>
      <c r="J4" s="62"/>
      <c r="K4" s="63"/>
      <c r="L4" s="68" t="s">
        <v>38</v>
      </c>
    </row>
    <row r="5" spans="1:12" s="73" customFormat="1" ht="30" customHeight="1" x14ac:dyDescent="0.2">
      <c r="A5" s="72"/>
      <c r="C5" s="66"/>
      <c r="D5" s="57"/>
      <c r="E5" s="74"/>
      <c r="F5" s="75"/>
      <c r="G5" s="76"/>
      <c r="H5" s="77"/>
      <c r="I5" s="78"/>
      <c r="J5" s="79"/>
      <c r="K5" s="80"/>
      <c r="L5" s="81" t="s">
        <v>39</v>
      </c>
    </row>
    <row r="6" spans="1:12" s="55" customFormat="1" ht="12.75" x14ac:dyDescent="0.2">
      <c r="A6" s="82"/>
      <c r="C6" s="66"/>
      <c r="D6" s="57"/>
      <c r="E6" s="58"/>
      <c r="F6" s="57"/>
      <c r="G6" s="59"/>
      <c r="H6" s="60"/>
      <c r="I6" s="61"/>
      <c r="J6" s="62"/>
      <c r="K6" s="63"/>
      <c r="L6" s="68" t="s">
        <v>144</v>
      </c>
    </row>
    <row r="7" spans="1:12" s="23" customFormat="1" ht="12.75" customHeight="1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</row>
    <row r="8" spans="1:12" s="21" customFormat="1" x14ac:dyDescent="0.2">
      <c r="B8" s="219" t="s">
        <v>40</v>
      </c>
      <c r="C8" s="219"/>
      <c r="D8" s="219"/>
      <c r="E8" s="219"/>
      <c r="F8" s="219"/>
      <c r="G8" s="219"/>
      <c r="H8" s="219"/>
      <c r="I8" s="219"/>
      <c r="J8" s="219"/>
      <c r="K8" s="219"/>
      <c r="L8" s="44"/>
    </row>
    <row r="9" spans="1:12" s="21" customFormat="1" x14ac:dyDescent="0.2">
      <c r="A9" s="44"/>
      <c r="B9" s="44"/>
      <c r="C9" s="44"/>
      <c r="D9" s="25"/>
      <c r="E9" s="44"/>
      <c r="F9" s="44"/>
      <c r="G9" s="44"/>
      <c r="H9" s="44"/>
      <c r="I9" s="26"/>
      <c r="J9" s="44"/>
      <c r="K9" s="44"/>
      <c r="L9" s="44"/>
    </row>
    <row r="10" spans="1:12" s="27" customFormat="1" x14ac:dyDescent="0.2">
      <c r="A10" s="220" t="s">
        <v>141</v>
      </c>
      <c r="B10" s="220"/>
      <c r="C10" s="220"/>
      <c r="D10" s="220"/>
      <c r="E10" s="220"/>
      <c r="F10" s="220"/>
      <c r="G10" s="220"/>
      <c r="H10" s="220"/>
      <c r="I10" s="220"/>
      <c r="J10" s="220"/>
      <c r="K10" s="220"/>
      <c r="L10" s="220"/>
    </row>
    <row r="11" spans="1:12" s="27" customFormat="1" x14ac:dyDescent="0.2">
      <c r="A11" s="28"/>
      <c r="B11" s="29"/>
      <c r="C11" s="29"/>
      <c r="D11" s="30"/>
      <c r="E11" s="29"/>
      <c r="F11" s="29"/>
      <c r="G11" s="29"/>
      <c r="H11" s="29"/>
      <c r="I11" s="31"/>
      <c r="J11" s="29"/>
    </row>
    <row r="12" spans="1:12" s="27" customFormat="1" x14ac:dyDescent="0.2">
      <c r="A12" s="28"/>
      <c r="B12" s="131" t="s">
        <v>85</v>
      </c>
      <c r="C12" s="29"/>
      <c r="D12" s="30"/>
      <c r="E12" s="29"/>
      <c r="F12" s="29"/>
      <c r="G12" s="29"/>
      <c r="H12" s="29"/>
      <c r="I12" s="31"/>
      <c r="J12" s="29"/>
    </row>
    <row r="13" spans="1:12" s="35" customFormat="1" ht="12.75" x14ac:dyDescent="0.2">
      <c r="A13" s="32"/>
      <c r="B13" s="63" t="s">
        <v>42</v>
      </c>
      <c r="D13" s="33"/>
      <c r="E13" s="32"/>
      <c r="F13" s="32"/>
      <c r="G13" s="32"/>
      <c r="H13" s="32"/>
      <c r="I13" s="34"/>
      <c r="J13" s="32"/>
      <c r="K13" s="32"/>
      <c r="L13" s="32"/>
    </row>
    <row r="14" spans="1:12" s="35" customFormat="1" ht="12.75" x14ac:dyDescent="0.2">
      <c r="A14" s="32"/>
      <c r="B14" s="63" t="s">
        <v>41</v>
      </c>
      <c r="D14" s="33"/>
      <c r="E14" s="32"/>
      <c r="F14" s="32"/>
      <c r="G14" s="32"/>
      <c r="H14" s="32"/>
      <c r="I14" s="34"/>
      <c r="J14" s="32"/>
      <c r="K14" s="32"/>
      <c r="L14" s="32"/>
    </row>
    <row r="15" spans="1:12" s="35" customFormat="1" x14ac:dyDescent="0.2">
      <c r="A15" s="32"/>
      <c r="B15" s="32"/>
      <c r="D15" s="33"/>
      <c r="E15" s="32"/>
      <c r="F15" s="32"/>
      <c r="G15" s="32"/>
      <c r="H15" s="32"/>
      <c r="I15" s="34"/>
      <c r="J15" s="32"/>
      <c r="K15" s="32"/>
      <c r="L15" s="32"/>
    </row>
    <row r="16" spans="1:12" s="27" customFormat="1" x14ac:dyDescent="0.2">
      <c r="A16" s="221" t="s">
        <v>0</v>
      </c>
      <c r="B16" s="221" t="s">
        <v>1</v>
      </c>
      <c r="C16" s="221" t="s">
        <v>2</v>
      </c>
      <c r="D16" s="221"/>
      <c r="E16" s="221" t="s">
        <v>3</v>
      </c>
      <c r="F16" s="221"/>
      <c r="G16" s="221"/>
      <c r="H16" s="221"/>
      <c r="I16" s="221" t="s">
        <v>4</v>
      </c>
      <c r="J16" s="221"/>
      <c r="K16" s="221"/>
      <c r="L16" s="221"/>
    </row>
    <row r="17" spans="1:13" s="27" customFormat="1" ht="132" x14ac:dyDescent="0.2">
      <c r="A17" s="221"/>
      <c r="B17" s="221"/>
      <c r="C17" s="45" t="s">
        <v>5</v>
      </c>
      <c r="D17" s="36" t="s">
        <v>6</v>
      </c>
      <c r="E17" s="45" t="s">
        <v>7</v>
      </c>
      <c r="F17" s="45" t="s">
        <v>5</v>
      </c>
      <c r="G17" s="45" t="s">
        <v>6</v>
      </c>
      <c r="H17" s="45" t="s">
        <v>8</v>
      </c>
      <c r="I17" s="45" t="s">
        <v>7</v>
      </c>
      <c r="J17" s="45" t="s">
        <v>5</v>
      </c>
      <c r="K17" s="45" t="s">
        <v>6</v>
      </c>
      <c r="L17" s="45" t="s">
        <v>9</v>
      </c>
    </row>
    <row r="18" spans="1:13" s="35" customFormat="1" x14ac:dyDescent="0.2">
      <c r="A18" s="37">
        <v>1</v>
      </c>
      <c r="B18" s="38">
        <v>2</v>
      </c>
      <c r="C18" s="37">
        <v>3</v>
      </c>
      <c r="D18" s="39">
        <v>4</v>
      </c>
      <c r="E18" s="37">
        <v>5</v>
      </c>
      <c r="F18" s="37">
        <v>6</v>
      </c>
      <c r="G18" s="37">
        <v>7</v>
      </c>
      <c r="H18" s="37">
        <v>8</v>
      </c>
      <c r="I18" s="37">
        <v>9</v>
      </c>
      <c r="J18" s="37">
        <v>10</v>
      </c>
      <c r="K18" s="37">
        <v>11</v>
      </c>
      <c r="L18" s="37">
        <v>12</v>
      </c>
    </row>
    <row r="19" spans="1:13" ht="30.75" customHeight="1" x14ac:dyDescent="0.2">
      <c r="A19" s="222" t="s">
        <v>138</v>
      </c>
      <c r="B19" s="223"/>
      <c r="C19" s="222"/>
      <c r="D19" s="222"/>
      <c r="E19" s="222"/>
      <c r="F19" s="222"/>
      <c r="G19" s="222"/>
      <c r="H19" s="222"/>
      <c r="I19" s="222"/>
      <c r="J19" s="222"/>
      <c r="K19" s="222"/>
      <c r="L19" s="222"/>
    </row>
    <row r="20" spans="1:13" x14ac:dyDescent="0.2">
      <c r="A20" s="258">
        <v>1</v>
      </c>
      <c r="B20" s="264" t="s">
        <v>30</v>
      </c>
      <c r="C20" s="251" t="s">
        <v>11</v>
      </c>
      <c r="D20" s="251">
        <v>0.02</v>
      </c>
      <c r="E20" s="265" t="s">
        <v>31</v>
      </c>
      <c r="F20" s="251" t="s">
        <v>11</v>
      </c>
      <c r="G20" s="251">
        <v>0.02</v>
      </c>
      <c r="H20" s="251" t="s">
        <v>35</v>
      </c>
      <c r="I20" s="138" t="s">
        <v>32</v>
      </c>
      <c r="J20" s="138" t="s">
        <v>13</v>
      </c>
      <c r="K20" s="137">
        <v>2</v>
      </c>
      <c r="L20" s="20" t="s">
        <v>20</v>
      </c>
    </row>
    <row r="21" spans="1:13" x14ac:dyDescent="0.2">
      <c r="A21" s="260"/>
      <c r="B21" s="264"/>
      <c r="C21" s="252"/>
      <c r="D21" s="252"/>
      <c r="E21" s="266"/>
      <c r="F21" s="252"/>
      <c r="G21" s="252"/>
      <c r="H21" s="252"/>
      <c r="I21" s="95" t="s">
        <v>65</v>
      </c>
      <c r="J21" s="93" t="s">
        <v>11</v>
      </c>
      <c r="K21" s="19">
        <v>2E-3</v>
      </c>
      <c r="L21" s="20" t="s">
        <v>20</v>
      </c>
    </row>
    <row r="22" spans="1:13" ht="28.5" customHeight="1" x14ac:dyDescent="0.2">
      <c r="A22" s="18">
        <f>A20+1</f>
        <v>2</v>
      </c>
      <c r="B22" s="47" t="s">
        <v>60</v>
      </c>
      <c r="C22" s="19" t="s">
        <v>11</v>
      </c>
      <c r="D22" s="94">
        <f>D20</f>
        <v>0.02</v>
      </c>
      <c r="E22" s="91"/>
      <c r="F22" s="92"/>
      <c r="G22" s="92"/>
      <c r="H22" s="92"/>
      <c r="I22" s="95" t="s">
        <v>65</v>
      </c>
      <c r="J22" s="93" t="s">
        <v>11</v>
      </c>
      <c r="K22" s="19">
        <v>1E-3</v>
      </c>
      <c r="L22" s="20" t="s">
        <v>20</v>
      </c>
    </row>
    <row r="23" spans="1:13" ht="21.75" customHeight="1" x14ac:dyDescent="0.2">
      <c r="A23" s="253">
        <f>A22+1</f>
        <v>3</v>
      </c>
      <c r="B23" s="254" t="s">
        <v>33</v>
      </c>
      <c r="C23" s="251" t="s">
        <v>10</v>
      </c>
      <c r="D23" s="258">
        <v>1</v>
      </c>
      <c r="E23" s="261"/>
      <c r="F23" s="251"/>
      <c r="G23" s="251"/>
      <c r="H23" s="261"/>
      <c r="I23" s="137" t="s">
        <v>18</v>
      </c>
      <c r="J23" s="137" t="s">
        <v>13</v>
      </c>
      <c r="K23" s="137">
        <v>0.5</v>
      </c>
      <c r="L23" s="20" t="s">
        <v>20</v>
      </c>
    </row>
    <row r="24" spans="1:13" ht="21.75" customHeight="1" x14ac:dyDescent="0.2">
      <c r="A24" s="253"/>
      <c r="B24" s="255"/>
      <c r="C24" s="257"/>
      <c r="D24" s="259"/>
      <c r="E24" s="262"/>
      <c r="F24" s="257"/>
      <c r="G24" s="257"/>
      <c r="H24" s="262"/>
      <c r="I24" s="95" t="s">
        <v>65</v>
      </c>
      <c r="J24" s="189" t="s">
        <v>11</v>
      </c>
      <c r="K24" s="43" t="s">
        <v>63</v>
      </c>
      <c r="L24" s="20" t="s">
        <v>20</v>
      </c>
    </row>
    <row r="25" spans="1:13" ht="21.75" customHeight="1" x14ac:dyDescent="0.2">
      <c r="A25" s="253"/>
      <c r="B25" s="256"/>
      <c r="C25" s="252"/>
      <c r="D25" s="260"/>
      <c r="E25" s="263"/>
      <c r="F25" s="252"/>
      <c r="G25" s="252"/>
      <c r="H25" s="263"/>
      <c r="I25" s="19" t="s">
        <v>17</v>
      </c>
      <c r="J25" s="19" t="s">
        <v>10</v>
      </c>
      <c r="K25" s="19">
        <v>5</v>
      </c>
      <c r="L25" s="20" t="s">
        <v>14</v>
      </c>
    </row>
    <row r="26" spans="1:13" ht="48" x14ac:dyDescent="0.2">
      <c r="A26" s="185">
        <f>A23+1</f>
        <v>4</v>
      </c>
      <c r="B26" s="134" t="s">
        <v>34</v>
      </c>
      <c r="C26" s="19" t="s">
        <v>10</v>
      </c>
      <c r="D26" s="185">
        <v>1</v>
      </c>
      <c r="E26" s="20"/>
      <c r="F26" s="19"/>
      <c r="G26" s="19"/>
      <c r="H26" s="20"/>
      <c r="I26" s="95" t="s">
        <v>65</v>
      </c>
      <c r="J26" s="185" t="s">
        <v>11</v>
      </c>
      <c r="K26" s="43" t="s">
        <v>64</v>
      </c>
      <c r="L26" s="20" t="s">
        <v>20</v>
      </c>
    </row>
    <row r="27" spans="1:13" s="97" customFormat="1" ht="34.5" customHeight="1" x14ac:dyDescent="0.2">
      <c r="A27" s="224" t="s">
        <v>139</v>
      </c>
      <c r="B27" s="225"/>
      <c r="C27" s="225"/>
      <c r="D27" s="225"/>
      <c r="E27" s="225"/>
      <c r="F27" s="225"/>
      <c r="G27" s="225"/>
      <c r="H27" s="225"/>
      <c r="I27" s="225"/>
      <c r="J27" s="225"/>
      <c r="K27" s="225"/>
      <c r="L27" s="226"/>
      <c r="M27" s="96"/>
    </row>
    <row r="28" spans="1:13" s="155" customFormat="1" ht="48" x14ac:dyDescent="0.2">
      <c r="A28" s="149">
        <f>A26+1</f>
        <v>5</v>
      </c>
      <c r="B28" s="147" t="s">
        <v>112</v>
      </c>
      <c r="C28" s="146" t="s">
        <v>15</v>
      </c>
      <c r="D28" s="88">
        <v>6</v>
      </c>
      <c r="E28" s="146" t="s">
        <v>152</v>
      </c>
      <c r="F28" s="146" t="s">
        <v>98</v>
      </c>
      <c r="G28" s="150" t="s">
        <v>99</v>
      </c>
      <c r="H28" s="157" t="s">
        <v>12</v>
      </c>
      <c r="I28" s="146" t="s">
        <v>100</v>
      </c>
      <c r="J28" s="146" t="s">
        <v>13</v>
      </c>
      <c r="K28" s="150">
        <f>D28*0.25</f>
        <v>1.5</v>
      </c>
      <c r="L28" s="107" t="s">
        <v>101</v>
      </c>
    </row>
    <row r="29" spans="1:13" s="155" customFormat="1" ht="48" x14ac:dyDescent="0.2">
      <c r="A29" s="149"/>
      <c r="B29" s="147"/>
      <c r="C29" s="146"/>
      <c r="D29" s="88"/>
      <c r="E29" s="146"/>
      <c r="F29" s="146"/>
      <c r="G29" s="150"/>
      <c r="H29" s="150"/>
      <c r="I29" s="146" t="s">
        <v>153</v>
      </c>
      <c r="J29" s="146" t="s">
        <v>11</v>
      </c>
      <c r="K29" s="158">
        <f>D28*0.02</f>
        <v>0.12</v>
      </c>
      <c r="L29" s="107" t="s">
        <v>101</v>
      </c>
    </row>
    <row r="30" spans="1:13" s="156" customFormat="1" ht="24" x14ac:dyDescent="0.2">
      <c r="A30" s="149">
        <f>A28+1</f>
        <v>6</v>
      </c>
      <c r="B30" s="147" t="s">
        <v>102</v>
      </c>
      <c r="C30" s="146" t="s">
        <v>11</v>
      </c>
      <c r="D30" s="103">
        <f>4*0.025</f>
        <v>0.1</v>
      </c>
      <c r="E30" s="159" t="s">
        <v>103</v>
      </c>
      <c r="F30" s="160" t="s">
        <v>11</v>
      </c>
      <c r="G30" s="158">
        <f>D30</f>
        <v>0.1</v>
      </c>
      <c r="H30" s="150" t="s">
        <v>104</v>
      </c>
      <c r="I30" s="132" t="s">
        <v>105</v>
      </c>
      <c r="J30" s="157" t="s">
        <v>13</v>
      </c>
      <c r="K30" s="157">
        <v>5</v>
      </c>
      <c r="L30" s="107" t="s">
        <v>101</v>
      </c>
    </row>
    <row r="31" spans="1:13" s="155" customFormat="1" ht="15" customHeight="1" x14ac:dyDescent="0.2">
      <c r="A31" s="149"/>
      <c r="B31" s="147"/>
      <c r="C31" s="146"/>
      <c r="D31" s="88"/>
      <c r="E31" s="161"/>
      <c r="F31" s="160"/>
      <c r="G31" s="160"/>
      <c r="H31" s="150"/>
      <c r="I31" s="147" t="s">
        <v>106</v>
      </c>
      <c r="J31" s="146" t="s">
        <v>13</v>
      </c>
      <c r="K31" s="114">
        <f>D30*1/0.025</f>
        <v>4</v>
      </c>
      <c r="L31" s="107" t="s">
        <v>101</v>
      </c>
    </row>
    <row r="32" spans="1:13" s="155" customFormat="1" ht="36" x14ac:dyDescent="0.2">
      <c r="A32" s="149">
        <f>A30+1</f>
        <v>7</v>
      </c>
      <c r="B32" s="47" t="s">
        <v>60</v>
      </c>
      <c r="C32" s="17" t="s">
        <v>11</v>
      </c>
      <c r="D32" s="158">
        <f>D30</f>
        <v>0.1</v>
      </c>
      <c r="E32" s="91"/>
      <c r="F32" s="153"/>
      <c r="G32" s="153"/>
      <c r="H32" s="153"/>
      <c r="I32" s="162" t="s">
        <v>105</v>
      </c>
      <c r="J32" s="163" t="s">
        <v>13</v>
      </c>
      <c r="K32" s="164">
        <f>D32*0.5</f>
        <v>0.05</v>
      </c>
      <c r="L32" s="83" t="s">
        <v>101</v>
      </c>
    </row>
    <row r="33" spans="1:13" s="155" customFormat="1" ht="74.25" customHeight="1" x14ac:dyDescent="0.2">
      <c r="A33" s="149">
        <f>A32+1</f>
        <v>8</v>
      </c>
      <c r="B33" s="147" t="s">
        <v>107</v>
      </c>
      <c r="C33" s="146" t="s">
        <v>15</v>
      </c>
      <c r="D33" s="165">
        <f>D28*2</f>
        <v>12</v>
      </c>
      <c r="E33" s="166" t="s">
        <v>108</v>
      </c>
      <c r="F33" s="146" t="s">
        <v>109</v>
      </c>
      <c r="G33" s="167" t="s">
        <v>110</v>
      </c>
      <c r="H33" s="157" t="s">
        <v>19</v>
      </c>
      <c r="I33" s="168" t="s">
        <v>111</v>
      </c>
      <c r="J33" s="146" t="s">
        <v>13</v>
      </c>
      <c r="K33" s="169">
        <f>D33*0.25</f>
        <v>3</v>
      </c>
      <c r="L33" s="107" t="s">
        <v>101</v>
      </c>
    </row>
    <row r="34" spans="1:13" s="84" customFormat="1" ht="41.25" customHeight="1" x14ac:dyDescent="0.2">
      <c r="A34" s="224" t="s">
        <v>140</v>
      </c>
      <c r="B34" s="225"/>
      <c r="C34" s="225"/>
      <c r="D34" s="225"/>
      <c r="E34" s="225"/>
      <c r="F34" s="225"/>
      <c r="G34" s="225"/>
      <c r="H34" s="225"/>
      <c r="I34" s="225"/>
      <c r="J34" s="225"/>
      <c r="K34" s="225"/>
      <c r="L34" s="226"/>
    </row>
    <row r="35" spans="1:13" s="84" customFormat="1" ht="72" customHeight="1" x14ac:dyDescent="0.2">
      <c r="A35" s="236">
        <f>A33+1</f>
        <v>9</v>
      </c>
      <c r="B35" s="239" t="s">
        <v>86</v>
      </c>
      <c r="C35" s="242" t="s">
        <v>10</v>
      </c>
      <c r="D35" s="245">
        <v>2</v>
      </c>
      <c r="E35" s="227" t="s">
        <v>59</v>
      </c>
      <c r="F35" s="230" t="s">
        <v>11</v>
      </c>
      <c r="G35" s="233">
        <v>0.28599999999999998</v>
      </c>
      <c r="H35" s="230" t="s">
        <v>12</v>
      </c>
      <c r="I35" s="87" t="s">
        <v>61</v>
      </c>
      <c r="J35" s="189" t="s">
        <v>10</v>
      </c>
      <c r="K35" s="43">
        <v>1</v>
      </c>
      <c r="L35" s="20" t="s">
        <v>20</v>
      </c>
    </row>
    <row r="36" spans="1:13" s="84" customFormat="1" ht="60" x14ac:dyDescent="0.2">
      <c r="A36" s="237"/>
      <c r="B36" s="240"/>
      <c r="C36" s="243"/>
      <c r="D36" s="246"/>
      <c r="E36" s="228"/>
      <c r="F36" s="231"/>
      <c r="G36" s="234"/>
      <c r="H36" s="231"/>
      <c r="I36" s="87" t="s">
        <v>62</v>
      </c>
      <c r="J36" s="189" t="s">
        <v>10</v>
      </c>
      <c r="K36" s="43">
        <v>1</v>
      </c>
      <c r="L36" s="20" t="s">
        <v>20</v>
      </c>
    </row>
    <row r="37" spans="1:13" s="84" customFormat="1" ht="12.75" x14ac:dyDescent="0.2">
      <c r="A37" s="237"/>
      <c r="B37" s="240"/>
      <c r="C37" s="243"/>
      <c r="D37" s="246"/>
      <c r="E37" s="228"/>
      <c r="F37" s="231"/>
      <c r="G37" s="234"/>
      <c r="H37" s="231"/>
      <c r="I37" s="133" t="s">
        <v>65</v>
      </c>
      <c r="J37" s="189" t="s">
        <v>11</v>
      </c>
      <c r="K37" s="43" t="s">
        <v>92</v>
      </c>
      <c r="L37" s="20" t="s">
        <v>20</v>
      </c>
    </row>
    <row r="38" spans="1:13" s="84" customFormat="1" ht="12.75" x14ac:dyDescent="0.2">
      <c r="A38" s="238"/>
      <c r="B38" s="241"/>
      <c r="C38" s="244"/>
      <c r="D38" s="247"/>
      <c r="E38" s="229"/>
      <c r="F38" s="232"/>
      <c r="G38" s="235"/>
      <c r="H38" s="232"/>
      <c r="I38" s="138" t="s">
        <v>32</v>
      </c>
      <c r="J38" s="139" t="s">
        <v>13</v>
      </c>
      <c r="K38" s="140" t="s">
        <v>87</v>
      </c>
      <c r="L38" s="20" t="s">
        <v>20</v>
      </c>
    </row>
    <row r="39" spans="1:13" s="84" customFormat="1" ht="23.25" customHeight="1" x14ac:dyDescent="0.2">
      <c r="A39" s="236">
        <f>A35+1</f>
        <v>10</v>
      </c>
      <c r="B39" s="248" t="s">
        <v>90</v>
      </c>
      <c r="C39" s="242" t="s">
        <v>11</v>
      </c>
      <c r="D39" s="245">
        <v>0.1</v>
      </c>
      <c r="E39" s="230" t="s">
        <v>91</v>
      </c>
      <c r="F39" s="230" t="s">
        <v>11</v>
      </c>
      <c r="G39" s="233">
        <v>0.2</v>
      </c>
      <c r="H39" s="230" t="s">
        <v>12</v>
      </c>
      <c r="I39" s="141" t="s">
        <v>88</v>
      </c>
      <c r="J39" s="142" t="s">
        <v>11</v>
      </c>
      <c r="K39" s="142">
        <v>7.0000000000000007E-2</v>
      </c>
      <c r="L39" s="142" t="s">
        <v>14</v>
      </c>
      <c r="M39" s="84" t="s">
        <v>96</v>
      </c>
    </row>
    <row r="40" spans="1:13" s="84" customFormat="1" ht="23.25" customHeight="1" x14ac:dyDescent="0.2">
      <c r="A40" s="237"/>
      <c r="B40" s="249"/>
      <c r="C40" s="243"/>
      <c r="D40" s="246"/>
      <c r="E40" s="231"/>
      <c r="F40" s="231"/>
      <c r="G40" s="234"/>
      <c r="H40" s="231"/>
      <c r="I40" s="143" t="s">
        <v>89</v>
      </c>
      <c r="J40" s="144"/>
      <c r="K40" s="145" t="s">
        <v>142</v>
      </c>
      <c r="L40" s="142" t="s">
        <v>14</v>
      </c>
      <c r="M40" s="84" t="s">
        <v>96</v>
      </c>
    </row>
    <row r="41" spans="1:13" s="84" customFormat="1" ht="23.25" customHeight="1" x14ac:dyDescent="0.2">
      <c r="A41" s="237"/>
      <c r="B41" s="249"/>
      <c r="C41" s="243"/>
      <c r="D41" s="246"/>
      <c r="E41" s="231"/>
      <c r="F41" s="231"/>
      <c r="G41" s="234"/>
      <c r="H41" s="231"/>
      <c r="I41" s="133" t="s">
        <v>65</v>
      </c>
      <c r="J41" s="185" t="s">
        <v>11</v>
      </c>
      <c r="K41" s="43" t="s">
        <v>63</v>
      </c>
      <c r="L41" s="20" t="s">
        <v>20</v>
      </c>
    </row>
    <row r="42" spans="1:13" s="84" customFormat="1" ht="23.25" customHeight="1" x14ac:dyDescent="0.2">
      <c r="A42" s="238"/>
      <c r="B42" s="250"/>
      <c r="C42" s="244"/>
      <c r="D42" s="247"/>
      <c r="E42" s="232"/>
      <c r="F42" s="232"/>
      <c r="G42" s="235"/>
      <c r="H42" s="232"/>
      <c r="I42" s="135" t="s">
        <v>32</v>
      </c>
      <c r="J42" s="185" t="s">
        <v>13</v>
      </c>
      <c r="K42" s="43" t="s">
        <v>87</v>
      </c>
      <c r="L42" s="20" t="s">
        <v>20</v>
      </c>
    </row>
    <row r="43" spans="1:13" s="170" customFormat="1" ht="34.5" customHeight="1" x14ac:dyDescent="0.2">
      <c r="A43" s="212" t="s">
        <v>143</v>
      </c>
      <c r="B43" s="213"/>
      <c r="C43" s="213"/>
      <c r="D43" s="213"/>
      <c r="E43" s="213"/>
      <c r="F43" s="213"/>
      <c r="G43" s="213"/>
      <c r="H43" s="213"/>
      <c r="I43" s="213"/>
      <c r="J43" s="213"/>
      <c r="K43" s="213"/>
      <c r="L43" s="214"/>
    </row>
    <row r="44" spans="1:13" s="171" customFormat="1" ht="14.25" customHeight="1" x14ac:dyDescent="0.2">
      <c r="A44" s="215" t="s">
        <v>114</v>
      </c>
      <c r="B44" s="216"/>
      <c r="C44" s="216"/>
      <c r="D44" s="216"/>
      <c r="E44" s="216"/>
      <c r="F44" s="216"/>
      <c r="G44" s="216"/>
      <c r="H44" s="216"/>
      <c r="I44" s="216"/>
      <c r="J44" s="216"/>
      <c r="K44" s="216"/>
      <c r="L44" s="217"/>
    </row>
    <row r="45" spans="1:13" s="173" customFormat="1" ht="48" x14ac:dyDescent="0.2">
      <c r="A45" s="88">
        <f>A39+1</f>
        <v>11</v>
      </c>
      <c r="B45" s="147" t="s">
        <v>115</v>
      </c>
      <c r="C45" s="146" t="s">
        <v>73</v>
      </c>
      <c r="D45" s="103">
        <f>4.65*3.14*20*1</f>
        <v>292.02</v>
      </c>
      <c r="E45" s="102"/>
      <c r="F45" s="99"/>
      <c r="G45" s="100"/>
      <c r="H45" s="101"/>
      <c r="I45" s="104"/>
      <c r="J45" s="105"/>
      <c r="K45" s="106"/>
      <c r="L45" s="107"/>
    </row>
    <row r="46" spans="1:13" s="173" customFormat="1" ht="48" x14ac:dyDescent="0.2">
      <c r="A46" s="88">
        <f>A45+1</f>
        <v>12</v>
      </c>
      <c r="B46" s="147" t="s">
        <v>116</v>
      </c>
      <c r="C46" s="146" t="s">
        <v>73</v>
      </c>
      <c r="D46" s="103">
        <f>4.26*3.14*20*1</f>
        <v>267.52999999999997</v>
      </c>
      <c r="E46" s="102"/>
      <c r="F46" s="99"/>
      <c r="G46" s="100"/>
      <c r="H46" s="101"/>
      <c r="I46" s="104"/>
      <c r="J46" s="105"/>
      <c r="K46" s="106"/>
      <c r="L46" s="107"/>
    </row>
    <row r="47" spans="1:13" s="173" customFormat="1" ht="48" x14ac:dyDescent="0.2">
      <c r="A47" s="88">
        <f t="shared" ref="A47:A60" si="0">A46+1</f>
        <v>13</v>
      </c>
      <c r="B47" s="147" t="s">
        <v>117</v>
      </c>
      <c r="C47" s="146" t="s">
        <v>73</v>
      </c>
      <c r="D47" s="103">
        <f>4.26*3.14*20*1</f>
        <v>267.52999999999997</v>
      </c>
      <c r="E47" s="102"/>
      <c r="F47" s="99"/>
      <c r="G47" s="100"/>
      <c r="H47" s="101"/>
      <c r="I47" s="104"/>
      <c r="J47" s="105"/>
      <c r="K47" s="106"/>
      <c r="L47" s="107"/>
    </row>
    <row r="48" spans="1:13" s="173" customFormat="1" ht="48" x14ac:dyDescent="0.2">
      <c r="A48" s="88">
        <f t="shared" si="0"/>
        <v>14</v>
      </c>
      <c r="B48" s="187" t="s">
        <v>118</v>
      </c>
      <c r="C48" s="186" t="s">
        <v>73</v>
      </c>
      <c r="D48" s="103">
        <f>3.77*3.14*25*2</f>
        <v>591.89</v>
      </c>
      <c r="E48" s="102"/>
      <c r="F48" s="99"/>
      <c r="G48" s="100"/>
      <c r="H48" s="101"/>
      <c r="I48" s="104"/>
      <c r="J48" s="105"/>
      <c r="K48" s="106"/>
      <c r="L48" s="107"/>
    </row>
    <row r="49" spans="1:16" s="171" customFormat="1" ht="60" x14ac:dyDescent="0.2">
      <c r="A49" s="88">
        <f t="shared" si="0"/>
        <v>15</v>
      </c>
      <c r="B49" s="147" t="s">
        <v>119</v>
      </c>
      <c r="C49" s="108" t="s">
        <v>16</v>
      </c>
      <c r="D49" s="103">
        <f>4.65*3.14*3*1</f>
        <v>43.8</v>
      </c>
      <c r="E49" s="109"/>
      <c r="F49" s="110"/>
      <c r="G49" s="111"/>
      <c r="H49" s="112"/>
      <c r="I49" s="104"/>
      <c r="J49" s="105"/>
      <c r="K49" s="106"/>
      <c r="L49" s="107"/>
    </row>
    <row r="50" spans="1:16" s="171" customFormat="1" ht="60" x14ac:dyDescent="0.2">
      <c r="A50" s="88">
        <f t="shared" si="0"/>
        <v>16</v>
      </c>
      <c r="B50" s="147" t="s">
        <v>120</v>
      </c>
      <c r="C50" s="108" t="s">
        <v>16</v>
      </c>
      <c r="D50" s="103">
        <f>4.26*3.14*3*2</f>
        <v>80.260000000000005</v>
      </c>
      <c r="E50" s="109"/>
      <c r="F50" s="110"/>
      <c r="G50" s="111"/>
      <c r="H50" s="112"/>
      <c r="I50" s="104"/>
      <c r="J50" s="105"/>
      <c r="K50" s="106"/>
      <c r="L50" s="107"/>
    </row>
    <row r="51" spans="1:16" s="171" customFormat="1" ht="60" x14ac:dyDescent="0.2">
      <c r="A51" s="88">
        <f t="shared" si="0"/>
        <v>17</v>
      </c>
      <c r="B51" s="147" t="s">
        <v>121</v>
      </c>
      <c r="C51" s="108" t="s">
        <v>16</v>
      </c>
      <c r="D51" s="103">
        <f>3.77*3.14*3*2</f>
        <v>71.03</v>
      </c>
      <c r="E51" s="109"/>
      <c r="F51" s="110"/>
      <c r="G51" s="111"/>
      <c r="H51" s="112"/>
      <c r="I51" s="104"/>
      <c r="J51" s="105"/>
      <c r="K51" s="106"/>
      <c r="L51" s="107"/>
    </row>
    <row r="52" spans="1:16" s="171" customFormat="1" ht="60" x14ac:dyDescent="0.2">
      <c r="A52" s="88">
        <f t="shared" si="0"/>
        <v>18</v>
      </c>
      <c r="B52" s="147" t="s">
        <v>122</v>
      </c>
      <c r="C52" s="108" t="s">
        <v>16</v>
      </c>
      <c r="D52" s="103">
        <f>4.65*3.14*2*2</f>
        <v>58.4</v>
      </c>
      <c r="E52" s="109"/>
      <c r="F52" s="110"/>
      <c r="G52" s="111"/>
      <c r="H52" s="112"/>
      <c r="I52" s="104"/>
      <c r="J52" s="105"/>
      <c r="K52" s="106"/>
      <c r="L52" s="107"/>
    </row>
    <row r="53" spans="1:16" s="171" customFormat="1" ht="60" x14ac:dyDescent="0.2">
      <c r="A53" s="88">
        <f t="shared" si="0"/>
        <v>19</v>
      </c>
      <c r="B53" s="147" t="s">
        <v>123</v>
      </c>
      <c r="C53" s="108" t="s">
        <v>16</v>
      </c>
      <c r="D53" s="103">
        <f>4.26*3.14*2*2</f>
        <v>53.51</v>
      </c>
      <c r="E53" s="109"/>
      <c r="F53" s="110"/>
      <c r="G53" s="111"/>
      <c r="H53" s="112"/>
      <c r="I53" s="104"/>
      <c r="J53" s="105"/>
      <c r="K53" s="106"/>
      <c r="L53" s="107"/>
    </row>
    <row r="54" spans="1:16" s="171" customFormat="1" ht="60" x14ac:dyDescent="0.2">
      <c r="A54" s="88">
        <f t="shared" si="0"/>
        <v>20</v>
      </c>
      <c r="B54" s="147" t="s">
        <v>124</v>
      </c>
      <c r="C54" s="108" t="s">
        <v>16</v>
      </c>
      <c r="D54" s="103">
        <f>3.77*3.14*2*2</f>
        <v>47.35</v>
      </c>
      <c r="E54" s="109"/>
      <c r="F54" s="110"/>
      <c r="G54" s="111"/>
      <c r="H54" s="112"/>
      <c r="I54" s="104"/>
      <c r="J54" s="105"/>
      <c r="K54" s="106"/>
      <c r="L54" s="107"/>
    </row>
    <row r="55" spans="1:16" s="171" customFormat="1" ht="72" x14ac:dyDescent="0.2">
      <c r="A55" s="88">
        <f t="shared" si="0"/>
        <v>21</v>
      </c>
      <c r="B55" s="147" t="s">
        <v>125</v>
      </c>
      <c r="C55" s="146" t="s">
        <v>73</v>
      </c>
      <c r="D55" s="103">
        <f>4.65*3.14*10+3.77*3.14*5</f>
        <v>205.2</v>
      </c>
      <c r="E55" s="102"/>
      <c r="F55" s="99"/>
      <c r="G55" s="100"/>
      <c r="H55" s="101"/>
      <c r="I55" s="104"/>
      <c r="J55" s="105"/>
      <c r="K55" s="106"/>
      <c r="L55" s="107"/>
    </row>
    <row r="56" spans="1:16" s="171" customFormat="1" ht="60" x14ac:dyDescent="0.2">
      <c r="A56" s="88">
        <f t="shared" si="0"/>
        <v>22</v>
      </c>
      <c r="B56" s="187" t="s">
        <v>126</v>
      </c>
      <c r="C56" s="108" t="s">
        <v>16</v>
      </c>
      <c r="D56" s="103">
        <f>(4.65*3.14*9.3/2)*2</f>
        <v>135.79</v>
      </c>
      <c r="E56" s="109"/>
      <c r="F56" s="110"/>
      <c r="G56" s="111"/>
      <c r="H56" s="112"/>
      <c r="I56" s="104"/>
      <c r="J56" s="105"/>
      <c r="K56" s="106"/>
      <c r="L56" s="107"/>
    </row>
    <row r="57" spans="1:16" s="171" customFormat="1" ht="60" x14ac:dyDescent="0.2">
      <c r="A57" s="88">
        <f t="shared" si="0"/>
        <v>23</v>
      </c>
      <c r="B57" s="147" t="s">
        <v>127</v>
      </c>
      <c r="C57" s="108" t="s">
        <v>16</v>
      </c>
      <c r="D57" s="103">
        <f>(4.26*3.14*8.5/2)*1</f>
        <v>56.85</v>
      </c>
      <c r="E57" s="109"/>
      <c r="F57" s="110"/>
      <c r="G57" s="111"/>
      <c r="H57" s="112"/>
      <c r="I57" s="104"/>
      <c r="J57" s="105"/>
      <c r="K57" s="106"/>
      <c r="L57" s="107"/>
    </row>
    <row r="58" spans="1:16" s="172" customFormat="1" ht="18" customHeight="1" x14ac:dyDescent="0.2">
      <c r="A58" s="88"/>
      <c r="B58" s="147"/>
      <c r="C58" s="146"/>
      <c r="D58" s="103"/>
      <c r="E58" s="174"/>
      <c r="F58" s="104"/>
      <c r="G58" s="175"/>
      <c r="H58" s="157"/>
      <c r="I58" s="104" t="s">
        <v>57</v>
      </c>
      <c r="J58" s="105" t="s">
        <v>10</v>
      </c>
      <c r="K58" s="179">
        <f>SUM(D45:D57)*0.024</f>
        <v>52</v>
      </c>
      <c r="L58" s="107" t="s">
        <v>113</v>
      </c>
    </row>
    <row r="59" spans="1:16" s="171" customFormat="1" ht="24" x14ac:dyDescent="0.2">
      <c r="A59" s="88">
        <f>A57+1</f>
        <v>24</v>
      </c>
      <c r="B59" s="147" t="s">
        <v>66</v>
      </c>
      <c r="C59" s="146" t="s">
        <v>67</v>
      </c>
      <c r="D59" s="113">
        <v>2</v>
      </c>
      <c r="E59" s="176"/>
      <c r="F59" s="177"/>
      <c r="G59" s="111"/>
      <c r="H59" s="178"/>
      <c r="I59" s="47" t="s">
        <v>68</v>
      </c>
      <c r="J59" s="17" t="s">
        <v>13</v>
      </c>
      <c r="K59" s="114">
        <f>D59*0.1</f>
        <v>0.2</v>
      </c>
      <c r="L59" s="83" t="s">
        <v>101</v>
      </c>
    </row>
    <row r="60" spans="1:16" s="171" customFormat="1" ht="24" x14ac:dyDescent="0.2">
      <c r="A60" s="88">
        <f t="shared" si="0"/>
        <v>25</v>
      </c>
      <c r="B60" s="147" t="s">
        <v>69</v>
      </c>
      <c r="C60" s="146" t="s">
        <v>67</v>
      </c>
      <c r="D60" s="113">
        <v>2</v>
      </c>
      <c r="E60" s="176"/>
      <c r="F60" s="177"/>
      <c r="G60" s="111"/>
      <c r="H60" s="178"/>
      <c r="I60" s="47" t="s">
        <v>70</v>
      </c>
      <c r="J60" s="17" t="s">
        <v>13</v>
      </c>
      <c r="K60" s="114">
        <f>D60*0.1*2</f>
        <v>0.4</v>
      </c>
      <c r="L60" s="83" t="s">
        <v>101</v>
      </c>
    </row>
    <row r="61" spans="1:16" s="171" customFormat="1" ht="48" x14ac:dyDescent="0.2">
      <c r="A61" s="115"/>
      <c r="B61" s="147"/>
      <c r="C61" s="146"/>
      <c r="D61" s="116"/>
      <c r="E61" s="176"/>
      <c r="F61" s="177"/>
      <c r="G61" s="111"/>
      <c r="H61" s="178"/>
      <c r="I61" s="117" t="s">
        <v>71</v>
      </c>
      <c r="J61" s="17" t="s">
        <v>13</v>
      </c>
      <c r="K61" s="118">
        <f>D60*(30/1000*30/1000*25)*10</f>
        <v>0.45</v>
      </c>
      <c r="L61" s="83" t="s">
        <v>101</v>
      </c>
      <c r="M61" s="84"/>
      <c r="N61" s="98"/>
      <c r="O61" s="98"/>
      <c r="P61" s="98"/>
    </row>
    <row r="62" spans="1:16" s="171" customFormat="1" ht="12.75" x14ac:dyDescent="0.2">
      <c r="A62" s="180"/>
      <c r="B62" s="154"/>
      <c r="C62" s="150"/>
      <c r="D62" s="181"/>
      <c r="E62" s="176"/>
      <c r="F62" s="177"/>
      <c r="G62" s="182"/>
      <c r="H62" s="178"/>
      <c r="I62" s="151" t="s">
        <v>72</v>
      </c>
      <c r="J62" s="152" t="s">
        <v>13</v>
      </c>
      <c r="K62" s="183">
        <f>D60*(0.222/2*10)</f>
        <v>2.2200000000000002</v>
      </c>
      <c r="L62" s="184" t="s">
        <v>101</v>
      </c>
    </row>
    <row r="63" spans="1:16" s="84" customFormat="1" ht="27.75" customHeight="1" x14ac:dyDescent="0.2">
      <c r="A63" s="218" t="s">
        <v>145</v>
      </c>
      <c r="B63" s="218"/>
      <c r="C63" s="218"/>
      <c r="D63" s="218"/>
      <c r="E63" s="218"/>
      <c r="F63" s="218"/>
      <c r="G63" s="218"/>
      <c r="H63" s="218"/>
      <c r="I63" s="218"/>
      <c r="J63" s="218"/>
      <c r="K63" s="218"/>
      <c r="L63" s="218"/>
    </row>
    <row r="64" spans="1:16" s="84" customFormat="1" ht="15.75" customHeight="1" x14ac:dyDescent="0.2">
      <c r="A64" s="204" t="s">
        <v>128</v>
      </c>
      <c r="B64" s="205"/>
      <c r="C64" s="205"/>
      <c r="D64" s="205"/>
      <c r="E64" s="205"/>
      <c r="F64" s="205"/>
      <c r="G64" s="205"/>
      <c r="H64" s="205"/>
      <c r="I64" s="205"/>
      <c r="J64" s="205"/>
      <c r="K64" s="205"/>
      <c r="L64" s="206"/>
    </row>
    <row r="65" spans="1:12" s="84" customFormat="1" ht="26.25" customHeight="1" x14ac:dyDescent="0.2">
      <c r="A65" s="207">
        <f>A60+1</f>
        <v>26</v>
      </c>
      <c r="B65" s="208" t="s">
        <v>147</v>
      </c>
      <c r="C65" s="209" t="s">
        <v>11</v>
      </c>
      <c r="D65" s="209">
        <v>0.159</v>
      </c>
      <c r="E65" s="85" t="s">
        <v>74</v>
      </c>
      <c r="F65" s="86" t="s">
        <v>11</v>
      </c>
      <c r="G65" s="86">
        <v>0.159</v>
      </c>
      <c r="H65" s="86" t="s">
        <v>44</v>
      </c>
      <c r="I65" s="136" t="s">
        <v>97</v>
      </c>
      <c r="J65" s="137" t="s">
        <v>13</v>
      </c>
      <c r="K65" s="137">
        <v>2</v>
      </c>
      <c r="L65" s="19" t="s">
        <v>20</v>
      </c>
    </row>
    <row r="66" spans="1:12" s="84" customFormat="1" ht="93" customHeight="1" x14ac:dyDescent="0.2">
      <c r="A66" s="207"/>
      <c r="B66" s="208"/>
      <c r="C66" s="211"/>
      <c r="D66" s="211"/>
      <c r="E66" s="148"/>
      <c r="F66" s="148"/>
      <c r="G66" s="148"/>
      <c r="H66" s="148"/>
      <c r="I66" s="95" t="s">
        <v>65</v>
      </c>
      <c r="J66" s="93" t="s">
        <v>11</v>
      </c>
      <c r="K66" s="19">
        <v>3.0000000000000001E-3</v>
      </c>
      <c r="L66" s="19" t="s">
        <v>20</v>
      </c>
    </row>
    <row r="67" spans="1:12" s="84" customFormat="1" ht="55.5" customHeight="1" x14ac:dyDescent="0.2">
      <c r="A67" s="146">
        <f>A65+1</f>
        <v>27</v>
      </c>
      <c r="B67" s="46" t="s">
        <v>45</v>
      </c>
      <c r="C67" s="19" t="s">
        <v>16</v>
      </c>
      <c r="D67" s="149">
        <v>2.73</v>
      </c>
      <c r="E67" s="147"/>
      <c r="F67" s="88"/>
      <c r="G67" s="88"/>
      <c r="H67" s="88"/>
      <c r="I67" s="87"/>
      <c r="J67" s="19"/>
      <c r="K67" s="19"/>
      <c r="L67" s="19"/>
    </row>
    <row r="68" spans="1:12" s="84" customFormat="1" ht="15.75" customHeight="1" x14ac:dyDescent="0.2">
      <c r="A68" s="204" t="s">
        <v>129</v>
      </c>
      <c r="B68" s="205"/>
      <c r="C68" s="205"/>
      <c r="D68" s="205"/>
      <c r="E68" s="205"/>
      <c r="F68" s="205"/>
      <c r="G68" s="205"/>
      <c r="H68" s="205"/>
      <c r="I68" s="205"/>
      <c r="J68" s="205"/>
      <c r="K68" s="205"/>
      <c r="L68" s="206"/>
    </row>
    <row r="69" spans="1:12" s="84" customFormat="1" ht="24" customHeight="1" x14ac:dyDescent="0.2">
      <c r="A69" s="207">
        <f>A67+1</f>
        <v>28</v>
      </c>
      <c r="B69" s="208" t="s">
        <v>148</v>
      </c>
      <c r="C69" s="209" t="s">
        <v>11</v>
      </c>
      <c r="D69" s="209">
        <v>1.2999999999999999E-2</v>
      </c>
      <c r="E69" s="85" t="s">
        <v>43</v>
      </c>
      <c r="F69" s="86" t="s">
        <v>11</v>
      </c>
      <c r="G69" s="86">
        <v>1.2999999999999999E-2</v>
      </c>
      <c r="H69" s="86" t="s">
        <v>44</v>
      </c>
      <c r="I69" s="137" t="s">
        <v>18</v>
      </c>
      <c r="J69" s="137" t="s">
        <v>13</v>
      </c>
      <c r="K69" s="137">
        <v>0.1</v>
      </c>
      <c r="L69" s="19" t="s">
        <v>20</v>
      </c>
    </row>
    <row r="70" spans="1:12" s="84" customFormat="1" ht="98.25" customHeight="1" x14ac:dyDescent="0.2">
      <c r="A70" s="207"/>
      <c r="B70" s="208"/>
      <c r="C70" s="210"/>
      <c r="D70" s="210"/>
      <c r="E70" s="148"/>
      <c r="F70" s="148"/>
      <c r="G70" s="148"/>
      <c r="H70" s="148"/>
      <c r="I70" s="95" t="s">
        <v>65</v>
      </c>
      <c r="J70" s="93" t="s">
        <v>11</v>
      </c>
      <c r="K70" s="19">
        <v>3.0000000000000001E-3</v>
      </c>
      <c r="L70" s="19" t="s">
        <v>20</v>
      </c>
    </row>
    <row r="71" spans="1:12" s="84" customFormat="1" ht="57.75" customHeight="1" x14ac:dyDescent="0.2">
      <c r="A71" s="146">
        <f>A69+1</f>
        <v>29</v>
      </c>
      <c r="B71" s="46" t="s">
        <v>150</v>
      </c>
      <c r="C71" s="19" t="s">
        <v>16</v>
      </c>
      <c r="D71" s="149">
        <v>2.38</v>
      </c>
      <c r="E71" s="147"/>
      <c r="F71" s="88"/>
      <c r="G71" s="88"/>
      <c r="H71" s="88"/>
      <c r="I71" s="87"/>
      <c r="J71" s="19"/>
      <c r="K71" s="19"/>
      <c r="L71" s="19"/>
    </row>
    <row r="72" spans="1:12" s="84" customFormat="1" ht="15.75" customHeight="1" x14ac:dyDescent="0.2">
      <c r="A72" s="204" t="s">
        <v>130</v>
      </c>
      <c r="B72" s="205"/>
      <c r="C72" s="205"/>
      <c r="D72" s="205"/>
      <c r="E72" s="205"/>
      <c r="F72" s="205"/>
      <c r="G72" s="205"/>
      <c r="H72" s="205"/>
      <c r="I72" s="205"/>
      <c r="J72" s="205"/>
      <c r="K72" s="205"/>
      <c r="L72" s="206"/>
    </row>
    <row r="73" spans="1:12" s="84" customFormat="1" ht="24.75" customHeight="1" x14ac:dyDescent="0.2">
      <c r="A73" s="207">
        <f>A71+1</f>
        <v>30</v>
      </c>
      <c r="B73" s="208" t="s">
        <v>149</v>
      </c>
      <c r="C73" s="209" t="s">
        <v>11</v>
      </c>
      <c r="D73" s="209">
        <v>1.2999999999999999E-2</v>
      </c>
      <c r="E73" s="85" t="s">
        <v>43</v>
      </c>
      <c r="F73" s="86" t="s">
        <v>11</v>
      </c>
      <c r="G73" s="86">
        <v>1.2999999999999999E-2</v>
      </c>
      <c r="H73" s="86" t="s">
        <v>44</v>
      </c>
      <c r="I73" s="137" t="s">
        <v>18</v>
      </c>
      <c r="J73" s="137" t="s">
        <v>13</v>
      </c>
      <c r="K73" s="137">
        <v>0.1</v>
      </c>
      <c r="L73" s="19" t="s">
        <v>20</v>
      </c>
    </row>
    <row r="74" spans="1:12" s="84" customFormat="1" ht="96" customHeight="1" x14ac:dyDescent="0.2">
      <c r="A74" s="207"/>
      <c r="B74" s="208"/>
      <c r="C74" s="210"/>
      <c r="D74" s="210"/>
      <c r="E74" s="188"/>
      <c r="F74" s="188"/>
      <c r="G74" s="188"/>
      <c r="H74" s="188"/>
      <c r="I74" s="95" t="s">
        <v>65</v>
      </c>
      <c r="J74" s="93" t="s">
        <v>11</v>
      </c>
      <c r="K74" s="19">
        <v>3.0000000000000001E-3</v>
      </c>
      <c r="L74" s="19" t="s">
        <v>20</v>
      </c>
    </row>
    <row r="75" spans="1:12" s="84" customFormat="1" ht="48" x14ac:dyDescent="0.2">
      <c r="A75" s="146">
        <f>A73+1</f>
        <v>31</v>
      </c>
      <c r="B75" s="46" t="s">
        <v>45</v>
      </c>
      <c r="C75" s="19" t="s">
        <v>16</v>
      </c>
      <c r="D75" s="149">
        <v>2.38</v>
      </c>
      <c r="E75" s="147"/>
      <c r="F75" s="88"/>
      <c r="G75" s="88"/>
      <c r="H75" s="88"/>
      <c r="I75" s="87"/>
      <c r="J75" s="19"/>
      <c r="K75" s="19"/>
      <c r="L75" s="19"/>
    </row>
    <row r="76" spans="1:12" s="84" customFormat="1" ht="15.75" customHeight="1" x14ac:dyDescent="0.2">
      <c r="A76" s="204" t="s">
        <v>131</v>
      </c>
      <c r="B76" s="205"/>
      <c r="C76" s="205"/>
      <c r="D76" s="205"/>
      <c r="E76" s="205"/>
      <c r="F76" s="205"/>
      <c r="G76" s="205"/>
      <c r="H76" s="205"/>
      <c r="I76" s="205"/>
      <c r="J76" s="205"/>
      <c r="K76" s="205"/>
      <c r="L76" s="206"/>
    </row>
    <row r="77" spans="1:12" s="84" customFormat="1" ht="27" customHeight="1" x14ac:dyDescent="0.2">
      <c r="A77" s="207">
        <f>A75+1</f>
        <v>32</v>
      </c>
      <c r="B77" s="208" t="s">
        <v>151</v>
      </c>
      <c r="C77" s="209" t="s">
        <v>11</v>
      </c>
      <c r="D77" s="209">
        <v>1.2999999999999999E-2</v>
      </c>
      <c r="E77" s="85" t="s">
        <v>43</v>
      </c>
      <c r="F77" s="86" t="s">
        <v>11</v>
      </c>
      <c r="G77" s="86">
        <v>1.2999999999999999E-2</v>
      </c>
      <c r="H77" s="86" t="s">
        <v>44</v>
      </c>
      <c r="I77" s="137" t="s">
        <v>18</v>
      </c>
      <c r="J77" s="137" t="s">
        <v>13</v>
      </c>
      <c r="K77" s="137">
        <v>0.1</v>
      </c>
      <c r="L77" s="19" t="s">
        <v>20</v>
      </c>
    </row>
    <row r="78" spans="1:12" s="84" customFormat="1" ht="93.75" customHeight="1" x14ac:dyDescent="0.2">
      <c r="A78" s="207"/>
      <c r="B78" s="208"/>
      <c r="C78" s="211"/>
      <c r="D78" s="211"/>
      <c r="E78" s="148"/>
      <c r="F78" s="148"/>
      <c r="G78" s="148"/>
      <c r="H78" s="148"/>
      <c r="I78" s="95" t="s">
        <v>65</v>
      </c>
      <c r="J78" s="93" t="s">
        <v>11</v>
      </c>
      <c r="K78" s="19">
        <v>3.0000000000000001E-3</v>
      </c>
      <c r="L78" s="19" t="s">
        <v>20</v>
      </c>
    </row>
    <row r="79" spans="1:12" s="84" customFormat="1" ht="60.75" customHeight="1" x14ac:dyDescent="0.2">
      <c r="A79" s="146">
        <f>A77+1</f>
        <v>33</v>
      </c>
      <c r="B79" s="46" t="s">
        <v>45</v>
      </c>
      <c r="C79" s="19" t="s">
        <v>16</v>
      </c>
      <c r="D79" s="149">
        <v>2.38</v>
      </c>
      <c r="E79" s="147"/>
      <c r="F79" s="88"/>
      <c r="G79" s="88"/>
      <c r="H79" s="88"/>
      <c r="I79" s="87"/>
      <c r="J79" s="19"/>
      <c r="K79" s="19"/>
      <c r="L79" s="19"/>
    </row>
    <row r="80" spans="1:12" s="84" customFormat="1" ht="15.75" customHeight="1" x14ac:dyDescent="0.2">
      <c r="A80" s="204" t="s">
        <v>132</v>
      </c>
      <c r="B80" s="205"/>
      <c r="C80" s="205"/>
      <c r="D80" s="205"/>
      <c r="E80" s="205"/>
      <c r="F80" s="205"/>
      <c r="G80" s="205"/>
      <c r="H80" s="205"/>
      <c r="I80" s="205"/>
      <c r="J80" s="205"/>
      <c r="K80" s="205"/>
      <c r="L80" s="206"/>
    </row>
    <row r="81" spans="1:12" s="84" customFormat="1" ht="27.75" customHeight="1" x14ac:dyDescent="0.2">
      <c r="A81" s="207">
        <f>A79+1</f>
        <v>34</v>
      </c>
      <c r="B81" s="208" t="s">
        <v>47</v>
      </c>
      <c r="C81" s="209" t="s">
        <v>11</v>
      </c>
      <c r="D81" s="209">
        <v>0.14799999999999999</v>
      </c>
      <c r="E81" s="85" t="s">
        <v>46</v>
      </c>
      <c r="F81" s="86" t="s">
        <v>11</v>
      </c>
      <c r="G81" s="86">
        <v>0.14799999999999999</v>
      </c>
      <c r="H81" s="86" t="s">
        <v>44</v>
      </c>
      <c r="I81" s="136" t="s">
        <v>95</v>
      </c>
      <c r="J81" s="137" t="s">
        <v>13</v>
      </c>
      <c r="K81" s="137">
        <v>2</v>
      </c>
      <c r="L81" s="19" t="s">
        <v>20</v>
      </c>
    </row>
    <row r="82" spans="1:12" s="84" customFormat="1" ht="26.25" customHeight="1" x14ac:dyDescent="0.2">
      <c r="A82" s="207"/>
      <c r="B82" s="208"/>
      <c r="C82" s="211"/>
      <c r="D82" s="211"/>
      <c r="E82" s="148"/>
      <c r="F82" s="148"/>
      <c r="G82" s="148"/>
      <c r="H82" s="148"/>
      <c r="I82" s="95" t="s">
        <v>65</v>
      </c>
      <c r="J82" s="93" t="s">
        <v>11</v>
      </c>
      <c r="K82" s="19">
        <v>3.0000000000000001E-3</v>
      </c>
      <c r="L82" s="19" t="s">
        <v>20</v>
      </c>
    </row>
    <row r="83" spans="1:12" s="84" customFormat="1" ht="58.5" customHeight="1" x14ac:dyDescent="0.2">
      <c r="A83" s="146">
        <f>A81+1</f>
        <v>35</v>
      </c>
      <c r="B83" s="46" t="s">
        <v>45</v>
      </c>
      <c r="C83" s="19" t="s">
        <v>16</v>
      </c>
      <c r="D83" s="149">
        <v>6.8</v>
      </c>
      <c r="E83" s="147"/>
      <c r="F83" s="88"/>
      <c r="G83" s="88"/>
      <c r="H83" s="88"/>
      <c r="I83" s="87"/>
      <c r="J83" s="19"/>
      <c r="K83" s="19"/>
      <c r="L83" s="19"/>
    </row>
    <row r="84" spans="1:12" s="84" customFormat="1" ht="15.75" customHeight="1" x14ac:dyDescent="0.2">
      <c r="A84" s="204" t="s">
        <v>133</v>
      </c>
      <c r="B84" s="205"/>
      <c r="C84" s="205"/>
      <c r="D84" s="205"/>
      <c r="E84" s="205"/>
      <c r="F84" s="205"/>
      <c r="G84" s="205"/>
      <c r="H84" s="205"/>
      <c r="I84" s="205"/>
      <c r="J84" s="205"/>
      <c r="K84" s="205"/>
      <c r="L84" s="206"/>
    </row>
    <row r="85" spans="1:12" s="84" customFormat="1" ht="31.5" customHeight="1" x14ac:dyDescent="0.2">
      <c r="A85" s="207">
        <f>A83+1</f>
        <v>36</v>
      </c>
      <c r="B85" s="208" t="s">
        <v>49</v>
      </c>
      <c r="C85" s="209" t="s">
        <v>11</v>
      </c>
      <c r="D85" s="209">
        <v>0.191</v>
      </c>
      <c r="E85" s="85" t="s">
        <v>48</v>
      </c>
      <c r="F85" s="86" t="s">
        <v>11</v>
      </c>
      <c r="G85" s="86">
        <v>0.191</v>
      </c>
      <c r="H85" s="86" t="s">
        <v>44</v>
      </c>
      <c r="I85" s="136" t="s">
        <v>95</v>
      </c>
      <c r="J85" s="137" t="s">
        <v>13</v>
      </c>
      <c r="K85" s="137">
        <v>2</v>
      </c>
      <c r="L85" s="19" t="s">
        <v>20</v>
      </c>
    </row>
    <row r="86" spans="1:12" s="84" customFormat="1" ht="30" customHeight="1" x14ac:dyDescent="0.2">
      <c r="A86" s="207"/>
      <c r="B86" s="208"/>
      <c r="C86" s="211"/>
      <c r="D86" s="211"/>
      <c r="E86" s="148"/>
      <c r="F86" s="148"/>
      <c r="G86" s="148"/>
      <c r="H86" s="148"/>
      <c r="I86" s="95" t="s">
        <v>65</v>
      </c>
      <c r="J86" s="93" t="s">
        <v>11</v>
      </c>
      <c r="K86" s="19">
        <v>3.0000000000000001E-3</v>
      </c>
      <c r="L86" s="19" t="s">
        <v>20</v>
      </c>
    </row>
    <row r="87" spans="1:12" s="84" customFormat="1" ht="63.75" customHeight="1" x14ac:dyDescent="0.2">
      <c r="A87" s="146">
        <f>A85+1</f>
        <v>37</v>
      </c>
      <c r="B87" s="46" t="s">
        <v>45</v>
      </c>
      <c r="C87" s="19" t="s">
        <v>16</v>
      </c>
      <c r="D87" s="149">
        <v>13.3</v>
      </c>
      <c r="E87" s="147"/>
      <c r="F87" s="88"/>
      <c r="G87" s="88"/>
      <c r="H87" s="88"/>
      <c r="I87" s="87"/>
      <c r="J87" s="19"/>
      <c r="K87" s="19"/>
      <c r="L87" s="19"/>
    </row>
    <row r="88" spans="1:12" s="84" customFormat="1" ht="15.75" customHeight="1" x14ac:dyDescent="0.2">
      <c r="A88" s="204" t="s">
        <v>134</v>
      </c>
      <c r="B88" s="205"/>
      <c r="C88" s="205"/>
      <c r="D88" s="205"/>
      <c r="E88" s="205"/>
      <c r="F88" s="205"/>
      <c r="G88" s="205"/>
      <c r="H88" s="205"/>
      <c r="I88" s="205"/>
      <c r="J88" s="205"/>
      <c r="K88" s="205"/>
      <c r="L88" s="206"/>
    </row>
    <row r="89" spans="1:12" s="84" customFormat="1" ht="27" customHeight="1" x14ac:dyDescent="0.2">
      <c r="A89" s="207">
        <f>A87+1</f>
        <v>38</v>
      </c>
      <c r="B89" s="208" t="s">
        <v>50</v>
      </c>
      <c r="C89" s="209" t="s">
        <v>11</v>
      </c>
      <c r="D89" s="209">
        <v>0.159</v>
      </c>
      <c r="E89" s="85" t="s">
        <v>51</v>
      </c>
      <c r="F89" s="86" t="s">
        <v>11</v>
      </c>
      <c r="G89" s="86">
        <v>0.159</v>
      </c>
      <c r="H89" s="86" t="s">
        <v>44</v>
      </c>
      <c r="I89" s="136" t="s">
        <v>95</v>
      </c>
      <c r="J89" s="137" t="s">
        <v>13</v>
      </c>
      <c r="K89" s="137">
        <v>2</v>
      </c>
      <c r="L89" s="19" t="s">
        <v>20</v>
      </c>
    </row>
    <row r="90" spans="1:12" s="84" customFormat="1" ht="27" customHeight="1" x14ac:dyDescent="0.2">
      <c r="A90" s="207"/>
      <c r="B90" s="208"/>
      <c r="C90" s="210"/>
      <c r="D90" s="210"/>
      <c r="E90" s="148"/>
      <c r="F90" s="148"/>
      <c r="G90" s="148"/>
      <c r="H90" s="148"/>
      <c r="I90" s="95" t="s">
        <v>65</v>
      </c>
      <c r="J90" s="93" t="s">
        <v>11</v>
      </c>
      <c r="K90" s="19">
        <v>3.0000000000000001E-3</v>
      </c>
      <c r="L90" s="19" t="s">
        <v>20</v>
      </c>
    </row>
    <row r="91" spans="1:12" s="84" customFormat="1" ht="62.25" customHeight="1" x14ac:dyDescent="0.2">
      <c r="A91" s="186">
        <f>A89+1</f>
        <v>39</v>
      </c>
      <c r="B91" s="46" t="s">
        <v>45</v>
      </c>
      <c r="C91" s="19" t="s">
        <v>16</v>
      </c>
      <c r="D91" s="189">
        <v>2.73</v>
      </c>
      <c r="E91" s="187"/>
      <c r="F91" s="88"/>
      <c r="G91" s="88"/>
      <c r="H91" s="88"/>
      <c r="I91" s="87"/>
      <c r="J91" s="19"/>
      <c r="K91" s="19"/>
      <c r="L91" s="19"/>
    </row>
    <row r="92" spans="1:12" s="84" customFormat="1" ht="15.75" customHeight="1" x14ac:dyDescent="0.2">
      <c r="A92" s="204" t="s">
        <v>135</v>
      </c>
      <c r="B92" s="205"/>
      <c r="C92" s="205"/>
      <c r="D92" s="205"/>
      <c r="E92" s="205"/>
      <c r="F92" s="205"/>
      <c r="G92" s="205"/>
      <c r="H92" s="205"/>
      <c r="I92" s="205"/>
      <c r="J92" s="205"/>
      <c r="K92" s="205"/>
      <c r="L92" s="206"/>
    </row>
    <row r="93" spans="1:12" s="84" customFormat="1" ht="24.75" customHeight="1" x14ac:dyDescent="0.2">
      <c r="A93" s="207">
        <f>A91+1</f>
        <v>40</v>
      </c>
      <c r="B93" s="208" t="s">
        <v>55</v>
      </c>
      <c r="C93" s="209" t="s">
        <v>15</v>
      </c>
      <c r="D93" s="209">
        <v>2</v>
      </c>
      <c r="E93" s="85" t="s">
        <v>58</v>
      </c>
      <c r="F93" s="86" t="s">
        <v>15</v>
      </c>
      <c r="G93" s="86">
        <v>2</v>
      </c>
      <c r="H93" s="86" t="s">
        <v>52</v>
      </c>
      <c r="I93" s="137" t="s">
        <v>18</v>
      </c>
      <c r="J93" s="137" t="s">
        <v>13</v>
      </c>
      <c r="K93" s="137">
        <v>0.2</v>
      </c>
      <c r="L93" s="19" t="s">
        <v>20</v>
      </c>
    </row>
    <row r="94" spans="1:12" s="84" customFormat="1" ht="21" customHeight="1" x14ac:dyDescent="0.2">
      <c r="A94" s="207"/>
      <c r="B94" s="208"/>
      <c r="C94" s="211"/>
      <c r="D94" s="211"/>
      <c r="E94" s="89"/>
      <c r="F94" s="201"/>
      <c r="G94" s="201"/>
      <c r="H94" s="201"/>
      <c r="I94" s="95" t="s">
        <v>65</v>
      </c>
      <c r="J94" s="93" t="s">
        <v>11</v>
      </c>
      <c r="K94" s="19">
        <v>5.0000000000000001E-3</v>
      </c>
      <c r="L94" s="19" t="s">
        <v>20</v>
      </c>
    </row>
    <row r="95" spans="1:12" s="84" customFormat="1" ht="24.75" customHeight="1" x14ac:dyDescent="0.2">
      <c r="A95" s="207"/>
      <c r="B95" s="208"/>
      <c r="C95" s="210"/>
      <c r="D95" s="210"/>
      <c r="E95" s="200"/>
      <c r="F95" s="200"/>
      <c r="G95" s="200"/>
      <c r="H95" s="200"/>
      <c r="I95" s="46" t="s">
        <v>53</v>
      </c>
      <c r="J95" s="19" t="s">
        <v>54</v>
      </c>
      <c r="K95" s="19">
        <v>2</v>
      </c>
      <c r="L95" s="19" t="s">
        <v>20</v>
      </c>
    </row>
    <row r="96" spans="1:12" s="84" customFormat="1" ht="63" customHeight="1" x14ac:dyDescent="0.2">
      <c r="A96" s="146">
        <f>A93+1</f>
        <v>41</v>
      </c>
      <c r="B96" s="147" t="s">
        <v>56</v>
      </c>
      <c r="C96" s="19" t="s">
        <v>16</v>
      </c>
      <c r="D96" s="86">
        <v>1.88</v>
      </c>
      <c r="E96" s="148"/>
      <c r="F96" s="148"/>
      <c r="G96" s="148"/>
      <c r="H96" s="148"/>
      <c r="I96" s="87"/>
      <c r="J96" s="19"/>
      <c r="K96" s="19"/>
      <c r="L96" s="19"/>
    </row>
    <row r="97" spans="1:12" s="84" customFormat="1" ht="51.75" customHeight="1" x14ac:dyDescent="0.2">
      <c r="A97" s="146">
        <f>A96+1</f>
        <v>42</v>
      </c>
      <c r="B97" s="46" t="s">
        <v>45</v>
      </c>
      <c r="C97" s="19" t="s">
        <v>16</v>
      </c>
      <c r="D97" s="149">
        <v>4.9000000000000004</v>
      </c>
      <c r="E97" s="147"/>
      <c r="F97" s="88"/>
      <c r="G97" s="88"/>
      <c r="H97" s="88"/>
      <c r="I97" s="87"/>
      <c r="J97" s="19"/>
      <c r="K97" s="19"/>
      <c r="L97" s="19"/>
    </row>
    <row r="98" spans="1:12" s="84" customFormat="1" ht="19.5" customHeight="1" x14ac:dyDescent="0.2">
      <c r="A98" s="146"/>
      <c r="B98" s="46"/>
      <c r="C98" s="19"/>
      <c r="D98" s="149"/>
      <c r="E98" s="147"/>
      <c r="F98" s="88"/>
      <c r="G98" s="88"/>
      <c r="H98" s="88"/>
      <c r="I98" s="87" t="s">
        <v>57</v>
      </c>
      <c r="J98" s="19" t="s">
        <v>15</v>
      </c>
      <c r="K98" s="90">
        <f>SUM(D67,D71,D75,D79,D83,D87,D91,D97)*0.024</f>
        <v>1</v>
      </c>
      <c r="L98" s="20" t="s">
        <v>14</v>
      </c>
    </row>
    <row r="100" spans="1:12" s="60" customFormat="1" ht="12.75" x14ac:dyDescent="0.2">
      <c r="A100" s="119"/>
      <c r="B100" s="120" t="s">
        <v>75</v>
      </c>
      <c r="C100" s="63" t="s">
        <v>76</v>
      </c>
      <c r="E100" s="121"/>
      <c r="F100" s="63"/>
      <c r="G100" s="56"/>
      <c r="H100" s="57"/>
      <c r="I100" s="122"/>
      <c r="J100" s="123"/>
      <c r="K100" s="123"/>
      <c r="L100" s="123"/>
    </row>
    <row r="101" spans="1:12" s="60" customFormat="1" ht="12.75" x14ac:dyDescent="0.2">
      <c r="A101" s="119"/>
      <c r="B101" s="120"/>
      <c r="C101" s="63"/>
      <c r="E101" s="121"/>
      <c r="F101" s="63"/>
      <c r="G101" s="56"/>
      <c r="H101" s="57"/>
      <c r="I101" s="122"/>
      <c r="J101" s="123"/>
      <c r="K101" s="123"/>
      <c r="L101" s="123"/>
    </row>
    <row r="102" spans="1:12" s="126" customFormat="1" ht="20.25" customHeight="1" x14ac:dyDescent="0.2">
      <c r="A102" s="119"/>
      <c r="B102" s="124" t="s">
        <v>77</v>
      </c>
      <c r="C102" s="125"/>
      <c r="D102" s="125"/>
      <c r="E102" s="125"/>
      <c r="F102" s="73"/>
      <c r="G102" s="73"/>
      <c r="I102" s="73" t="s">
        <v>83</v>
      </c>
      <c r="J102" s="73"/>
      <c r="K102" s="73"/>
      <c r="L102" s="73"/>
    </row>
    <row r="103" spans="1:12" s="126" customFormat="1" ht="12.75" x14ac:dyDescent="0.2">
      <c r="A103" s="119"/>
      <c r="B103" s="124"/>
      <c r="C103" s="73"/>
      <c r="D103" s="73"/>
      <c r="E103" s="73"/>
      <c r="F103" s="73"/>
      <c r="G103" s="73"/>
      <c r="I103" s="73"/>
      <c r="J103" s="73"/>
      <c r="K103" s="73"/>
      <c r="L103" s="73"/>
    </row>
    <row r="104" spans="1:12" s="126" customFormat="1" ht="12.75" x14ac:dyDescent="0.2">
      <c r="A104" s="57"/>
      <c r="B104" s="124" t="s">
        <v>136</v>
      </c>
      <c r="C104" s="125"/>
      <c r="D104" s="125"/>
      <c r="E104" s="125"/>
      <c r="F104" s="73"/>
      <c r="G104" s="73"/>
      <c r="I104" s="77" t="s">
        <v>137</v>
      </c>
      <c r="J104" s="73"/>
      <c r="K104" s="73"/>
      <c r="L104" s="73"/>
    </row>
    <row r="105" spans="1:12" s="126" customFormat="1" ht="12.75" x14ac:dyDescent="0.2">
      <c r="A105" s="127"/>
      <c r="B105" s="124"/>
      <c r="C105" s="73"/>
      <c r="D105" s="73"/>
      <c r="E105" s="73"/>
      <c r="F105" s="73"/>
      <c r="G105" s="73"/>
      <c r="I105" s="73"/>
      <c r="J105" s="73"/>
      <c r="K105" s="73"/>
      <c r="L105" s="73"/>
    </row>
    <row r="106" spans="1:12" s="126" customFormat="1" ht="12.75" x14ac:dyDescent="0.2">
      <c r="A106" s="127"/>
      <c r="B106" s="124" t="s">
        <v>78</v>
      </c>
      <c r="C106" s="125"/>
      <c r="D106" s="125"/>
      <c r="E106" s="125"/>
      <c r="F106" s="130" t="s">
        <v>146</v>
      </c>
      <c r="G106" s="73"/>
      <c r="I106" s="77" t="s">
        <v>79</v>
      </c>
      <c r="J106" s="73"/>
      <c r="K106" s="73"/>
      <c r="L106" s="73"/>
    </row>
    <row r="107" spans="1:12" s="126" customFormat="1" ht="12.75" x14ac:dyDescent="0.2">
      <c r="A107" s="127"/>
      <c r="B107" s="124"/>
      <c r="C107" s="128"/>
      <c r="D107" s="128"/>
      <c r="E107" s="128"/>
      <c r="F107" s="73"/>
      <c r="G107" s="73"/>
      <c r="I107" s="73"/>
      <c r="J107" s="73"/>
      <c r="K107" s="73"/>
      <c r="L107" s="73"/>
    </row>
    <row r="108" spans="1:12" s="126" customFormat="1" ht="12.75" x14ac:dyDescent="0.2">
      <c r="A108" s="57"/>
      <c r="B108" s="124" t="s">
        <v>80</v>
      </c>
      <c r="C108" s="125"/>
      <c r="D108" s="125"/>
      <c r="E108" s="125"/>
      <c r="F108" s="73"/>
      <c r="G108" s="73"/>
      <c r="I108" s="77" t="s">
        <v>84</v>
      </c>
      <c r="J108" s="73"/>
      <c r="K108" s="73"/>
      <c r="L108" s="73"/>
    </row>
    <row r="109" spans="1:12" s="126" customFormat="1" ht="12.75" x14ac:dyDescent="0.2">
      <c r="A109" s="127"/>
      <c r="B109" s="124"/>
      <c r="C109" s="73"/>
      <c r="D109" s="73"/>
      <c r="E109" s="73"/>
      <c r="F109" s="73"/>
      <c r="G109" s="73"/>
      <c r="I109" s="73"/>
      <c r="J109" s="73"/>
      <c r="K109" s="73"/>
      <c r="L109" s="73"/>
    </row>
    <row r="110" spans="1:12" s="126" customFormat="1" ht="12.75" x14ac:dyDescent="0.2">
      <c r="A110" s="57"/>
      <c r="B110" s="124" t="s">
        <v>93</v>
      </c>
      <c r="C110" s="125"/>
      <c r="D110" s="125"/>
      <c r="E110" s="125"/>
      <c r="F110" s="73"/>
      <c r="G110" s="73"/>
      <c r="I110" s="77" t="s">
        <v>94</v>
      </c>
      <c r="J110" s="73"/>
      <c r="K110" s="73"/>
      <c r="L110" s="73"/>
    </row>
    <row r="111" spans="1:12" s="126" customFormat="1" ht="12.75" x14ac:dyDescent="0.2">
      <c r="A111" s="127"/>
      <c r="B111" s="124"/>
      <c r="C111" s="73"/>
      <c r="D111" s="73"/>
      <c r="E111" s="73"/>
      <c r="F111" s="73"/>
      <c r="G111" s="73"/>
      <c r="I111" s="73"/>
      <c r="J111" s="73"/>
      <c r="K111" s="73"/>
      <c r="L111" s="73"/>
    </row>
    <row r="112" spans="1:12" s="130" customFormat="1" ht="12.75" x14ac:dyDescent="0.2">
      <c r="A112" s="127"/>
      <c r="B112" s="124" t="s">
        <v>81</v>
      </c>
      <c r="C112" s="129"/>
      <c r="D112" s="129"/>
      <c r="E112" s="129"/>
      <c r="F112" s="130" t="s">
        <v>146</v>
      </c>
      <c r="I112" s="77" t="s">
        <v>82</v>
      </c>
      <c r="J112" s="22"/>
      <c r="K112" s="22"/>
      <c r="L112" s="22"/>
    </row>
    <row r="114" spans="1:12" s="130" customFormat="1" ht="12.75" x14ac:dyDescent="0.2">
      <c r="A114" s="193"/>
      <c r="B114" s="194"/>
      <c r="C114" s="195"/>
      <c r="D114" s="195"/>
      <c r="E114" s="195"/>
      <c r="F114" s="196"/>
      <c r="G114" s="196"/>
      <c r="H114" s="196"/>
      <c r="I114" s="35"/>
      <c r="J114" s="35"/>
      <c r="K114" s="35"/>
      <c r="L114" s="35"/>
    </row>
    <row r="115" spans="1:12" s="130" customFormat="1" ht="12.75" x14ac:dyDescent="0.2">
      <c r="A115" s="193"/>
      <c r="B115" s="197"/>
      <c r="C115" s="195"/>
      <c r="D115" s="195"/>
      <c r="E115" s="195"/>
      <c r="F115" s="196"/>
      <c r="G115" s="196"/>
      <c r="H115" s="196"/>
      <c r="I115" s="35"/>
      <c r="J115" s="35"/>
      <c r="K115" s="35"/>
      <c r="L115" s="35"/>
    </row>
    <row r="116" spans="1:12" s="130" customFormat="1" ht="12.75" x14ac:dyDescent="0.2">
      <c r="A116" s="193"/>
      <c r="B116" s="198"/>
      <c r="C116" s="195"/>
      <c r="D116" s="195"/>
      <c r="E116" s="195"/>
      <c r="F116" s="196"/>
      <c r="G116" s="196"/>
      <c r="H116" s="196"/>
      <c r="I116" s="35"/>
      <c r="J116" s="35"/>
      <c r="K116" s="35"/>
      <c r="L116" s="35"/>
    </row>
    <row r="117" spans="1:12" x14ac:dyDescent="0.2">
      <c r="A117" s="199"/>
      <c r="B117" s="190"/>
      <c r="C117" s="191"/>
      <c r="D117" s="192"/>
      <c r="E117" s="191"/>
      <c r="F117" s="35"/>
      <c r="G117" s="35"/>
      <c r="H117" s="35"/>
      <c r="I117" s="35"/>
      <c r="J117" s="35"/>
      <c r="K117" s="35"/>
      <c r="L117" s="35"/>
    </row>
    <row r="118" spans="1:12" x14ac:dyDescent="0.2">
      <c r="A118" s="199"/>
      <c r="B118" s="190"/>
      <c r="C118" s="191"/>
      <c r="D118" s="192"/>
      <c r="E118" s="191"/>
      <c r="F118" s="35"/>
      <c r="G118" s="35"/>
      <c r="H118" s="35"/>
      <c r="I118" s="35"/>
      <c r="J118" s="35"/>
      <c r="K118" s="35"/>
      <c r="L118" s="35"/>
    </row>
    <row r="119" spans="1:12" x14ac:dyDescent="0.2">
      <c r="A119" s="199"/>
      <c r="B119" s="202"/>
      <c r="C119" s="35"/>
      <c r="D119" s="203"/>
      <c r="E119" s="35"/>
      <c r="F119" s="35"/>
      <c r="G119" s="35"/>
      <c r="H119" s="35"/>
      <c r="I119" s="35"/>
      <c r="J119" s="35"/>
      <c r="K119" s="35"/>
      <c r="L119" s="35"/>
    </row>
  </sheetData>
  <autoFilter ref="A18:L18" xr:uid="{00000000-0009-0000-0000-000000000000}"/>
  <mergeCells count="85">
    <mergeCell ref="F20:F21"/>
    <mergeCell ref="G20:G21"/>
    <mergeCell ref="H20:H21"/>
    <mergeCell ref="A23:A25"/>
    <mergeCell ref="B23:B25"/>
    <mergeCell ref="C23:C25"/>
    <mergeCell ref="D23:D25"/>
    <mergeCell ref="E23:E25"/>
    <mergeCell ref="F23:F25"/>
    <mergeCell ref="G23:G25"/>
    <mergeCell ref="H23:H25"/>
    <mergeCell ref="A20:A21"/>
    <mergeCell ref="B20:B21"/>
    <mergeCell ref="C20:C21"/>
    <mergeCell ref="D20:D21"/>
    <mergeCell ref="E20:E21"/>
    <mergeCell ref="G39:G42"/>
    <mergeCell ref="H39:H42"/>
    <mergeCell ref="A35:A38"/>
    <mergeCell ref="B35:B38"/>
    <mergeCell ref="C35:C38"/>
    <mergeCell ref="D35:D38"/>
    <mergeCell ref="D39:D42"/>
    <mergeCell ref="E39:E42"/>
    <mergeCell ref="A39:A42"/>
    <mergeCell ref="B39:B42"/>
    <mergeCell ref="C39:C42"/>
    <mergeCell ref="A65:A66"/>
    <mergeCell ref="B8:K8"/>
    <mergeCell ref="A10:L10"/>
    <mergeCell ref="C16:D16"/>
    <mergeCell ref="E16:H16"/>
    <mergeCell ref="I16:L16"/>
    <mergeCell ref="A16:A17"/>
    <mergeCell ref="B16:B17"/>
    <mergeCell ref="A19:L19"/>
    <mergeCell ref="A27:L27"/>
    <mergeCell ref="E35:E38"/>
    <mergeCell ref="F35:F38"/>
    <mergeCell ref="G35:G38"/>
    <mergeCell ref="H35:H38"/>
    <mergeCell ref="A34:L34"/>
    <mergeCell ref="F39:F42"/>
    <mergeCell ref="D81:D82"/>
    <mergeCell ref="A43:L43"/>
    <mergeCell ref="A44:L44"/>
    <mergeCell ref="A63:L63"/>
    <mergeCell ref="A68:L68"/>
    <mergeCell ref="D77:D78"/>
    <mergeCell ref="A69:A70"/>
    <mergeCell ref="B69:B70"/>
    <mergeCell ref="C69:C70"/>
    <mergeCell ref="D69:D70"/>
    <mergeCell ref="A72:L72"/>
    <mergeCell ref="A73:A74"/>
    <mergeCell ref="B73:B74"/>
    <mergeCell ref="C73:C74"/>
    <mergeCell ref="D73:D74"/>
    <mergeCell ref="A64:L64"/>
    <mergeCell ref="A92:L92"/>
    <mergeCell ref="A93:A95"/>
    <mergeCell ref="B93:B95"/>
    <mergeCell ref="C93:C95"/>
    <mergeCell ref="D93:D95"/>
    <mergeCell ref="B65:B66"/>
    <mergeCell ref="C65:C66"/>
    <mergeCell ref="D65:D66"/>
    <mergeCell ref="A84:L84"/>
    <mergeCell ref="A85:A86"/>
    <mergeCell ref="B85:B86"/>
    <mergeCell ref="C85:C86"/>
    <mergeCell ref="D85:D86"/>
    <mergeCell ref="A76:L76"/>
    <mergeCell ref="A77:A78"/>
    <mergeCell ref="B77:B78"/>
    <mergeCell ref="C77:C78"/>
    <mergeCell ref="A80:L80"/>
    <mergeCell ref="A81:A82"/>
    <mergeCell ref="B81:B82"/>
    <mergeCell ref="C81:C82"/>
    <mergeCell ref="A88:L88"/>
    <mergeCell ref="A89:A90"/>
    <mergeCell ref="B89:B90"/>
    <mergeCell ref="C89:C90"/>
    <mergeCell ref="D89:D90"/>
  </mergeCells>
  <printOptions horizontalCentered="1"/>
  <pageMargins left="0.19685039370078741" right="0.19685039370078741" top="0.39370078740157483" bottom="0.39370078740157483" header="0.19685039370078741" footer="0.19685039370078741"/>
  <pageSetup paperSize="9" orientation="landscape" blackAndWhite="1" horizontalDpi="300" verticalDpi="300" r:id="rId1"/>
  <headerFooter alignWithMargins="0"/>
  <rowBreaks count="1" manualBreakCount="1">
    <brk id="38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8"/>
  <sheetViews>
    <sheetView workbookViewId="0">
      <selection activeCell="N29" sqref="N29"/>
    </sheetView>
  </sheetViews>
  <sheetFormatPr defaultColWidth="9.28515625" defaultRowHeight="12.75" x14ac:dyDescent="0.2"/>
  <sheetData>
    <row r="1" spans="1:12" x14ac:dyDescent="0.2">
      <c r="A1" s="6"/>
      <c r="B1" s="7"/>
      <c r="C1" s="8"/>
      <c r="D1" s="8"/>
      <c r="E1" s="8"/>
      <c r="F1" s="8"/>
      <c r="G1" s="8"/>
      <c r="H1" s="8"/>
      <c r="I1" s="1"/>
      <c r="J1" s="1"/>
      <c r="K1" s="1"/>
      <c r="L1" s="9" t="s">
        <v>26</v>
      </c>
    </row>
    <row r="2" spans="1:12" x14ac:dyDescent="0.2">
      <c r="A2" s="6"/>
      <c r="B2" s="7"/>
      <c r="C2" s="8"/>
      <c r="D2" s="8"/>
      <c r="E2" s="8"/>
      <c r="F2" s="8"/>
      <c r="G2" s="8"/>
      <c r="H2" s="8"/>
      <c r="I2" s="1"/>
      <c r="J2" s="1"/>
      <c r="K2" s="1"/>
      <c r="L2" s="1"/>
    </row>
    <row r="3" spans="1:12" x14ac:dyDescent="0.2">
      <c r="A3" s="10" t="s">
        <v>27</v>
      </c>
      <c r="B3" s="7"/>
      <c r="C3" s="8"/>
      <c r="D3" s="8"/>
      <c r="E3" s="8"/>
      <c r="F3" s="8"/>
      <c r="G3" s="8"/>
      <c r="H3" s="8"/>
      <c r="I3" s="1"/>
      <c r="J3" s="1"/>
      <c r="K3" s="1"/>
      <c r="L3" s="11" t="s">
        <v>28</v>
      </c>
    </row>
    <row r="4" spans="1:12" x14ac:dyDescent="0.2">
      <c r="A4" s="12"/>
      <c r="B4" s="7"/>
      <c r="C4" s="13"/>
      <c r="D4" s="13"/>
      <c r="E4" s="14"/>
      <c r="F4" s="14"/>
      <c r="G4" s="14"/>
      <c r="H4" s="14"/>
      <c r="I4" s="1"/>
      <c r="J4" s="1"/>
      <c r="K4" s="1"/>
      <c r="L4" s="4" t="s">
        <v>25</v>
      </c>
    </row>
    <row r="5" spans="1:12" x14ac:dyDescent="0.2">
      <c r="A5" s="15"/>
      <c r="B5" s="7"/>
      <c r="C5" s="13"/>
      <c r="D5" s="13"/>
      <c r="E5" s="14"/>
      <c r="F5" s="14"/>
      <c r="G5" s="14"/>
      <c r="H5" s="14"/>
      <c r="I5" s="1"/>
      <c r="J5" s="1"/>
      <c r="K5" s="1"/>
      <c r="L5" s="2" t="s">
        <v>21</v>
      </c>
    </row>
    <row r="6" spans="1:12" x14ac:dyDescent="0.2">
      <c r="A6" s="15"/>
      <c r="B6" s="7"/>
      <c r="C6" s="13"/>
      <c r="D6" s="13"/>
      <c r="E6" s="14"/>
      <c r="F6" s="14"/>
      <c r="G6" s="14"/>
      <c r="H6" s="14"/>
      <c r="I6" s="1"/>
      <c r="J6" s="1"/>
      <c r="K6" s="1"/>
      <c r="L6" s="3" t="s">
        <v>22</v>
      </c>
    </row>
    <row r="7" spans="1:12" x14ac:dyDescent="0.2">
      <c r="A7" s="15" t="s">
        <v>29</v>
      </c>
      <c r="B7" s="1"/>
      <c r="C7" s="13"/>
      <c r="D7" s="13"/>
      <c r="E7" s="14"/>
      <c r="F7" s="14"/>
      <c r="G7" s="14"/>
      <c r="H7" s="14"/>
      <c r="I7" s="1"/>
      <c r="J7" s="1"/>
      <c r="K7" s="1"/>
      <c r="L7" s="4" t="s">
        <v>23</v>
      </c>
    </row>
    <row r="8" spans="1:12" x14ac:dyDescent="0.2">
      <c r="A8" s="16"/>
      <c r="B8" s="8"/>
      <c r="C8" s="13"/>
      <c r="D8" s="13"/>
      <c r="E8" s="14"/>
      <c r="F8" s="14"/>
      <c r="G8" s="14"/>
      <c r="H8" s="14"/>
      <c r="I8" s="1"/>
      <c r="J8" s="1"/>
      <c r="K8" s="1"/>
      <c r="L8" s="5" t="s">
        <v>24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Деф.вед</vt:lpstr>
      <vt:lpstr>Лист2</vt:lpstr>
      <vt:lpstr>Деф.вед!Заголовки_для_печати</vt:lpstr>
      <vt:lpstr>Деф.вед!Область_печати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Voevodina Irina</cp:lastModifiedBy>
  <cp:lastPrinted>2024-01-09T01:48:55Z</cp:lastPrinted>
  <dcterms:created xsi:type="dcterms:W3CDTF">2002-02-11T05:58:00Z</dcterms:created>
  <dcterms:modified xsi:type="dcterms:W3CDTF">2024-01-09T07:56:03Z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07CF7C4947E14B018BDACB3EB69AC866</vt:lpwstr>
  </property>
  <property fmtid="{D5CDD505-2E9C-101B-9397-08002B2CF9AE}" pid="3" name="KSOProductBuildVer">
    <vt:lpwstr>1049-11.2.0.10265</vt:lpwstr>
  </property>
</Properties>
</file>