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tatarinceva_nn\Documents\Татаринцева\КОНКУРСЫ\2024 г\Струна 4М\Сметы к конкурсу\"/>
    </mc:Choice>
  </mc:AlternateContent>
  <bookViews>
    <workbookView xWindow="-120" yWindow="-120" windowWidth="25440" windowHeight="15840" tabRatio="771"/>
  </bookViews>
  <sheets>
    <sheet name="Давальческие материалы (свод)" sheetId="14" r:id="rId1"/>
  </sheets>
  <definedNames>
    <definedName name="_xlnm.Print_Titles" localSheetId="0">'Давальческие материалы (свод)'!$12:$13</definedName>
    <definedName name="_xlnm.Print_Area" localSheetId="0">'Давальческие материалы (свод)'!$A$1:$I$34</definedName>
  </definedNames>
  <calcPr calcId="162913" refMode="R1C1"/>
</workbook>
</file>

<file path=xl/calcChain.xml><?xml version="1.0" encoding="utf-8"?>
<calcChain xmlns="http://schemas.openxmlformats.org/spreadsheetml/2006/main">
  <c r="G21" i="14" l="1"/>
  <c r="F21" i="14"/>
  <c r="G18" i="14"/>
  <c r="H18" i="14" s="1"/>
  <c r="H16" i="14"/>
  <c r="H17" i="14"/>
  <c r="G16" i="14"/>
  <c r="G17" i="14"/>
  <c r="G15" i="14"/>
  <c r="H15" i="14" s="1"/>
  <c r="F18" i="14"/>
  <c r="F19" i="14" s="1"/>
  <c r="F16" i="14"/>
  <c r="F17" i="14"/>
  <c r="F15" i="14"/>
  <c r="H21" i="14" l="1"/>
  <c r="H19" i="14" l="1"/>
  <c r="H22" i="14"/>
  <c r="H23" i="14" l="1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D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E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  <comment ref="G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<sst xmlns="http://schemas.openxmlformats.org/spreadsheetml/2006/main" count="42" uniqueCount="37">
  <si>
    <t>Наименование</t>
  </si>
  <si>
    <t>Ед. изм.</t>
  </si>
  <si>
    <t>1000 м</t>
  </si>
  <si>
    <t>Утверждаю:</t>
  </si>
  <si>
    <t>_________________ А.А. Карпачёв</t>
  </si>
  <si>
    <t>Экономист ОКС У-ИГЭС</t>
  </si>
  <si>
    <t>Н.Н. Татаринцева</t>
  </si>
  <si>
    <t>Инженер ОКС У-ИГЭС</t>
  </si>
  <si>
    <t>П.Е. Иванов</t>
  </si>
  <si>
    <t>ВЕДОМОСТЬ</t>
  </si>
  <si>
    <t>№ п/п</t>
  </si>
  <si>
    <t xml:space="preserve">Кол-во
</t>
  </si>
  <si>
    <t>Стоимость в ТЦ, руб. (справочно)</t>
  </si>
  <si>
    <t>Главный инженер У-ИГЭС</t>
  </si>
  <si>
    <t>С.В. Крапицкий</t>
  </si>
  <si>
    <t>Примечание</t>
  </si>
  <si>
    <t>Директор филиала ООО "ЕвроСибЭнерго-Гидрогенерация"</t>
  </si>
  <si>
    <t>Усть-Илимская ГЭС</t>
  </si>
  <si>
    <t>Цена, руб (БЦ)</t>
  </si>
  <si>
    <t>Цена (ТЦ), руб</t>
  </si>
  <si>
    <t>Всего Материалы поставки Заказчика</t>
  </si>
  <si>
    <t>ИТОГО :</t>
  </si>
  <si>
    <t xml:space="preserve">материалов поставки заказчика (давальческих материалов) </t>
  </si>
  <si>
    <t>" ____ " _______________ 2024 г.</t>
  </si>
  <si>
    <t>"Автоматизированная измерительная система контроля состояния гтс бетонной плотины УИГЭС. Инв. № 00491686\00040508. Модернизация оборудования АИС "Струна-4М" бетонной плотины Усть-Илимской ГЭС</t>
  </si>
  <si>
    <t>Начальник СМГТС У-ИГЭС</t>
  </si>
  <si>
    <t>А.А. Светличный</t>
  </si>
  <si>
    <t>Начальник ОКС У-ИГЭС</t>
  </si>
  <si>
    <t>А.В. Стасенко</t>
  </si>
  <si>
    <t>на Выполнение строительно-монтажных и пусконаладочных работ, поставка оборудования  по объекту:</t>
  </si>
  <si>
    <t>ЛСР 02-01-01.1 Автоматизация системы опроса КИА</t>
  </si>
  <si>
    <t>Кабель КИПвЭВнг(A)-LS 2х2х0,78</t>
  </si>
  <si>
    <t>м</t>
  </si>
  <si>
    <t>Кабель КИПвЭВнг(A)-LS 4х2х0,78</t>
  </si>
  <si>
    <t>Кабель волоконно-оптический 9/125 одномодовый, 4 волокна Hyperline FO-DT-IN/OUT-9S-4-LSZH-BK</t>
  </si>
  <si>
    <t>Кабель силовой с медными жилами ВВГнг(A)-LS 3х2,5-660</t>
  </si>
  <si>
    <t>ЛСР 02-01-03 Электроснабжение и заземление.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</si>
</sst>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1" fillId="0" borderId="0"/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5" fillId="0" borderId="0"/>
    <xf numFmtId="0" fontId="2" fillId="0" borderId="1">
      <alignment horizontal="center" wrapText="1"/>
    </xf>
    <xf numFmtId="0" fontId="1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5" fillId="0" borderId="1">
      <alignment vertical="top" wrapText="1"/>
    </xf>
    <xf numFmtId="0" fontId="2" fillId="0" borderId="0"/>
    <xf numFmtId="0" fontId="1" fillId="0" borderId="0"/>
    <xf numFmtId="0" fontId="1" fillId="0" borderId="1">
      <alignment vertical="top" wrapText="1"/>
    </xf>
  </cellStyleXfs>
  <cellXfs count="62">
    <xf numFmtId="0" fontId="0" fillId="0" borderId="0" xfId="0"/>
    <xf numFmtId="0" fontId="6" fillId="2" borderId="0" xfId="0" applyFont="1" applyFill="1"/>
    <xf numFmtId="49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right" vertical="top"/>
    </xf>
    <xf numFmtId="0" fontId="6" fillId="2" borderId="0" xfId="0" applyFont="1" applyFill="1" applyAlignment="1">
      <alignment horizontal="right" vertical="center"/>
    </xf>
    <xf numFmtId="0" fontId="6" fillId="2" borderId="0" xfId="23" applyFont="1" applyFill="1" applyAlignment="1">
      <alignment horizontal="right" vertical="top"/>
    </xf>
    <xf numFmtId="0" fontId="6" fillId="2" borderId="0" xfId="0" applyFont="1" applyFill="1" applyBorder="1" applyAlignment="1">
      <alignment horizontal="right" vertical="top"/>
    </xf>
    <xf numFmtId="0" fontId="6" fillId="3" borderId="0" xfId="0" applyFont="1" applyFill="1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23" applyFont="1" applyFill="1" applyAlignment="1">
      <alignment vertical="top" wrapText="1"/>
    </xf>
    <xf numFmtId="0" fontId="6" fillId="2" borderId="0" xfId="23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/>
    </xf>
    <xf numFmtId="49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top" wrapText="1"/>
    </xf>
    <xf numFmtId="0" fontId="6" fillId="3" borderId="0" xfId="0" applyFont="1" applyFill="1" applyBorder="1"/>
    <xf numFmtId="0" fontId="6" fillId="2" borderId="0" xfId="0" applyFont="1" applyFill="1" applyBorder="1"/>
    <xf numFmtId="0" fontId="6" fillId="2" borderId="0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2" borderId="1" xfId="20" applyFont="1" applyFill="1" applyBorder="1" applyAlignment="1">
      <alignment horizontal="center"/>
    </xf>
    <xf numFmtId="49" fontId="6" fillId="2" borderId="1" xfId="20" applyNumberFormat="1" applyFont="1" applyFill="1" applyBorder="1" applyAlignment="1">
      <alignment horizontal="center"/>
    </xf>
    <xf numFmtId="0" fontId="6" fillId="3" borderId="1" xfId="2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7" fillId="2" borderId="1" xfId="27" applyFont="1" applyFill="1" applyBorder="1" applyAlignment="1">
      <alignment horizontal="left"/>
    </xf>
    <xf numFmtId="0" fontId="6" fillId="2" borderId="1" xfId="0" applyFont="1" applyFill="1" applyBorder="1" applyAlignment="1">
      <alignment horizontal="left" vertical="top" wrapText="1"/>
    </xf>
    <xf numFmtId="4" fontId="6" fillId="3" borderId="1" xfId="0" applyNumberFormat="1" applyFont="1" applyFill="1" applyBorder="1" applyAlignment="1">
      <alignment horizontal="right" vertical="center" wrapText="1"/>
    </xf>
    <xf numFmtId="2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/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7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3" fontId="7" fillId="3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center" vertical="center"/>
    </xf>
    <xf numFmtId="49" fontId="6" fillId="2" borderId="0" xfId="0" applyNumberFormat="1" applyFont="1" applyFill="1"/>
    <xf numFmtId="49" fontId="6" fillId="2" borderId="0" xfId="0" applyNumberFormat="1" applyFont="1" applyFill="1" applyAlignment="1">
      <alignment horizontal="center"/>
    </xf>
    <xf numFmtId="2" fontId="7" fillId="2" borderId="2" xfId="0" applyNumberFormat="1" applyFont="1" applyFill="1" applyBorder="1" applyAlignment="1">
      <alignment vertical="center" wrapText="1"/>
    </xf>
    <xf numFmtId="2" fontId="7" fillId="2" borderId="3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top" wrapText="1"/>
    </xf>
    <xf numFmtId="4" fontId="7" fillId="2" borderId="3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top" wrapText="1"/>
    </xf>
    <xf numFmtId="2" fontId="7" fillId="2" borderId="2" xfId="0" applyNumberFormat="1" applyFont="1" applyFill="1" applyBorder="1" applyAlignment="1">
      <alignment horizontal="right" vertical="center" wrapText="1"/>
    </xf>
    <xf numFmtId="2" fontId="7" fillId="2" borderId="3" xfId="0" applyNumberFormat="1" applyFont="1" applyFill="1" applyBorder="1" applyAlignment="1">
      <alignment horizontal="right" vertical="center" wrapText="1"/>
    </xf>
    <xf numFmtId="2" fontId="7" fillId="2" borderId="4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top" wrapText="1"/>
    </xf>
    <xf numFmtId="49" fontId="7" fillId="2" borderId="0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left" vertical="top" wrapText="1"/>
    </xf>
  </cellXfs>
  <cellStyles count="29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ВедРес 2" xfId="27"/>
    <cellStyle name="СводкаСтоимРаб" xfId="21"/>
    <cellStyle name="СводРасч" xfId="22"/>
    <cellStyle name="Титул" xfId="23"/>
    <cellStyle name="Хвост" xfId="24"/>
    <cellStyle name="Ценник" xfId="25"/>
    <cellStyle name="Ценник 2" xfId="28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showGridLines="0" tabSelected="1" view="pageBreakPreview" topLeftCell="A7" zoomScale="90" zoomScaleNormal="80" zoomScaleSheetLayoutView="90" workbookViewId="0">
      <selection activeCell="B17" sqref="B17"/>
    </sheetView>
  </sheetViews>
  <sheetFormatPr defaultRowHeight="15.75" x14ac:dyDescent="0.25"/>
  <cols>
    <col min="1" max="1" width="7.140625" style="48" customWidth="1"/>
    <col min="2" max="2" width="55" style="1" customWidth="1"/>
    <col min="3" max="3" width="12.28515625" style="1" customWidth="1"/>
    <col min="4" max="4" width="10.7109375" style="49" customWidth="1"/>
    <col min="5" max="6" width="14.85546875" style="8" hidden="1" customWidth="1"/>
    <col min="7" max="7" width="14.85546875" style="1" customWidth="1"/>
    <col min="8" max="8" width="15.140625" style="4" customWidth="1"/>
    <col min="9" max="9" width="12.5703125" style="1" bestFit="1" customWidth="1"/>
    <col min="10" max="16384" width="9.140625" style="1"/>
  </cols>
  <sheetData>
    <row r="1" spans="1:9" x14ac:dyDescent="0.25">
      <c r="A1" s="9"/>
      <c r="B1" s="9"/>
      <c r="C1" s="10"/>
      <c r="D1" s="9"/>
      <c r="H1" s="1"/>
      <c r="I1" s="5" t="s">
        <v>3</v>
      </c>
    </row>
    <row r="2" spans="1:9" x14ac:dyDescent="0.25">
      <c r="A2" s="11"/>
      <c r="B2" s="11"/>
      <c r="C2" s="12"/>
      <c r="D2" s="11"/>
      <c r="H2" s="1"/>
      <c r="I2" s="6" t="s">
        <v>16</v>
      </c>
    </row>
    <row r="3" spans="1:9" x14ac:dyDescent="0.25">
      <c r="A3" s="11"/>
      <c r="B3" s="11"/>
      <c r="C3" s="12"/>
      <c r="D3" s="11"/>
      <c r="H3" s="1"/>
      <c r="I3" s="6" t="s">
        <v>17</v>
      </c>
    </row>
    <row r="4" spans="1:9" x14ac:dyDescent="0.25">
      <c r="A4" s="11"/>
      <c r="B4" s="11"/>
      <c r="C4" s="12"/>
      <c r="D4" s="11"/>
      <c r="H4" s="1"/>
      <c r="I4" s="6" t="s">
        <v>4</v>
      </c>
    </row>
    <row r="5" spans="1:9" s="17" customFormat="1" x14ac:dyDescent="0.25">
      <c r="A5" s="13"/>
      <c r="B5" s="19"/>
      <c r="C5" s="14"/>
      <c r="D5" s="15"/>
      <c r="E5" s="16"/>
      <c r="F5" s="16"/>
      <c r="I5" s="7" t="s">
        <v>23</v>
      </c>
    </row>
    <row r="6" spans="1:9" s="17" customFormat="1" x14ac:dyDescent="0.25">
      <c r="A6" s="13"/>
      <c r="B6" s="54"/>
      <c r="C6" s="14"/>
      <c r="D6" s="15"/>
      <c r="E6" s="16"/>
      <c r="F6" s="16"/>
      <c r="I6" s="7"/>
    </row>
    <row r="7" spans="1:9" s="17" customFormat="1" x14ac:dyDescent="0.25">
      <c r="A7" s="58" t="s">
        <v>9</v>
      </c>
      <c r="B7" s="58"/>
      <c r="C7" s="58"/>
      <c r="D7" s="58"/>
      <c r="E7" s="58"/>
      <c r="F7" s="58"/>
      <c r="G7" s="58"/>
      <c r="H7" s="58"/>
      <c r="I7" s="58"/>
    </row>
    <row r="8" spans="1:9" s="17" customFormat="1" x14ac:dyDescent="0.25">
      <c r="A8" s="59" t="s">
        <v>22</v>
      </c>
      <c r="B8" s="59"/>
      <c r="C8" s="59"/>
      <c r="D8" s="59"/>
      <c r="E8" s="59"/>
      <c r="F8" s="59"/>
      <c r="G8" s="59"/>
      <c r="H8" s="59"/>
      <c r="I8" s="59"/>
    </row>
    <row r="9" spans="1:9" s="17" customFormat="1" ht="18.75" customHeight="1" x14ac:dyDescent="0.25">
      <c r="A9" s="58" t="s">
        <v>29</v>
      </c>
      <c r="B9" s="58"/>
      <c r="C9" s="58"/>
      <c r="D9" s="58"/>
      <c r="E9" s="58"/>
      <c r="F9" s="58"/>
      <c r="G9" s="58"/>
      <c r="H9" s="58"/>
      <c r="I9" s="58"/>
    </row>
    <row r="10" spans="1:9" s="17" customFormat="1" ht="39.75" customHeight="1" x14ac:dyDescent="0.25">
      <c r="A10" s="60" t="s">
        <v>24</v>
      </c>
      <c r="B10" s="60"/>
      <c r="C10" s="60"/>
      <c r="D10" s="60"/>
      <c r="E10" s="60"/>
      <c r="F10" s="60"/>
      <c r="G10" s="60"/>
      <c r="H10" s="60"/>
      <c r="I10" s="60"/>
    </row>
    <row r="11" spans="1:9" s="17" customFormat="1" x14ac:dyDescent="0.25">
      <c r="A11" s="61"/>
      <c r="B11" s="61"/>
      <c r="C11" s="61"/>
      <c r="D11" s="61"/>
      <c r="E11" s="61"/>
      <c r="F11" s="61"/>
      <c r="G11" s="61"/>
      <c r="H11" s="15"/>
      <c r="I11" s="18"/>
    </row>
    <row r="12" spans="1:9" ht="47.25" x14ac:dyDescent="0.25">
      <c r="A12" s="20" t="s">
        <v>10</v>
      </c>
      <c r="B12" s="21" t="s">
        <v>0</v>
      </c>
      <c r="C12" s="21" t="s">
        <v>1</v>
      </c>
      <c r="D12" s="20" t="s">
        <v>11</v>
      </c>
      <c r="E12" s="22" t="s">
        <v>18</v>
      </c>
      <c r="F12" s="22"/>
      <c r="G12" s="21" t="s">
        <v>19</v>
      </c>
      <c r="H12" s="21" t="s">
        <v>12</v>
      </c>
      <c r="I12" s="21" t="s">
        <v>15</v>
      </c>
    </row>
    <row r="13" spans="1:9" s="27" customFormat="1" x14ac:dyDescent="0.25">
      <c r="A13" s="23">
        <v>1</v>
      </c>
      <c r="B13" s="23">
        <v>2</v>
      </c>
      <c r="C13" s="23">
        <v>3</v>
      </c>
      <c r="D13" s="24">
        <v>4</v>
      </c>
      <c r="E13" s="25">
        <v>6</v>
      </c>
      <c r="F13" s="25"/>
      <c r="G13" s="23">
        <v>5</v>
      </c>
      <c r="H13" s="26">
        <v>6</v>
      </c>
      <c r="I13" s="26">
        <v>7</v>
      </c>
    </row>
    <row r="14" spans="1:9" x14ac:dyDescent="0.25">
      <c r="A14" s="28" t="s">
        <v>30</v>
      </c>
      <c r="B14" s="29"/>
      <c r="C14" s="21"/>
      <c r="D14" s="20"/>
      <c r="E14" s="30"/>
      <c r="F14" s="30"/>
      <c r="G14" s="31"/>
      <c r="H14" s="32"/>
      <c r="I14" s="33"/>
    </row>
    <row r="15" spans="1:9" x14ac:dyDescent="0.25">
      <c r="A15" s="21">
        <v>1</v>
      </c>
      <c r="B15" s="34" t="s">
        <v>31</v>
      </c>
      <c r="C15" s="35" t="s">
        <v>32</v>
      </c>
      <c r="D15" s="36">
        <v>750</v>
      </c>
      <c r="E15" s="37">
        <v>20.12</v>
      </c>
      <c r="F15" s="52">
        <f>D15*E15*1.0199</f>
        <v>15390.291000000001</v>
      </c>
      <c r="G15" s="52">
        <f>E15*1.0199*9.38</f>
        <v>192.48123944000002</v>
      </c>
      <c r="H15" s="38">
        <f>D15*G15</f>
        <v>144360.92958000003</v>
      </c>
      <c r="I15" s="39"/>
    </row>
    <row r="16" spans="1:9" x14ac:dyDescent="0.25">
      <c r="A16" s="21">
        <v>2</v>
      </c>
      <c r="B16" s="34" t="s">
        <v>33</v>
      </c>
      <c r="C16" s="35" t="s">
        <v>32</v>
      </c>
      <c r="D16" s="36">
        <v>3495</v>
      </c>
      <c r="E16" s="37">
        <v>26.63</v>
      </c>
      <c r="F16" s="52">
        <f t="shared" ref="F16:F17" si="0">D16*E16*1.0199</f>
        <v>94923.979814999999</v>
      </c>
      <c r="G16" s="52">
        <f t="shared" ref="G16:G17" si="1">E16*1.0199*9.38</f>
        <v>254.76020906000002</v>
      </c>
      <c r="H16" s="38">
        <f t="shared" ref="H16:H18" si="2">D16*G16</f>
        <v>890386.93066470011</v>
      </c>
      <c r="I16" s="39"/>
    </row>
    <row r="17" spans="1:9" ht="31.5" x14ac:dyDescent="0.25">
      <c r="A17" s="21">
        <v>3</v>
      </c>
      <c r="B17" s="34" t="s">
        <v>34</v>
      </c>
      <c r="C17" s="35" t="s">
        <v>32</v>
      </c>
      <c r="D17" s="36">
        <v>360</v>
      </c>
      <c r="E17" s="37">
        <v>16.05</v>
      </c>
      <c r="F17" s="52">
        <f t="shared" si="0"/>
        <v>5892.9822000000004</v>
      </c>
      <c r="G17" s="52">
        <f t="shared" si="1"/>
        <v>153.54492510000003</v>
      </c>
      <c r="H17" s="38">
        <f t="shared" si="2"/>
        <v>55276.173036000007</v>
      </c>
      <c r="I17" s="39"/>
    </row>
    <row r="18" spans="1:9" ht="31.5" x14ac:dyDescent="0.25">
      <c r="A18" s="21">
        <v>4</v>
      </c>
      <c r="B18" s="34" t="s">
        <v>35</v>
      </c>
      <c r="C18" s="35" t="s">
        <v>2</v>
      </c>
      <c r="D18" s="36">
        <v>0.75</v>
      </c>
      <c r="E18" s="37">
        <v>9802.35</v>
      </c>
      <c r="F18" s="52">
        <f>D18*E18</f>
        <v>7351.7625000000007</v>
      </c>
      <c r="G18" s="52">
        <f>E18*9.38</f>
        <v>91946.043000000005</v>
      </c>
      <c r="H18" s="38">
        <f t="shared" si="2"/>
        <v>68959.532250000004</v>
      </c>
      <c r="I18" s="39"/>
    </row>
    <row r="19" spans="1:9" ht="15.75" customHeight="1" x14ac:dyDescent="0.25">
      <c r="A19" s="50"/>
      <c r="B19" s="51"/>
      <c r="C19" s="51"/>
      <c r="D19" s="51"/>
      <c r="E19" s="51"/>
      <c r="F19" s="53">
        <f>SUM(F15:F18)</f>
        <v>123559.01551499999</v>
      </c>
      <c r="G19" s="50" t="s">
        <v>21</v>
      </c>
      <c r="H19" s="40">
        <f>SUM(H15:H18)</f>
        <v>1158983.5655307001</v>
      </c>
      <c r="I19" s="33"/>
    </row>
    <row r="20" spans="1:9" x14ac:dyDescent="0.25">
      <c r="A20" s="28" t="s">
        <v>36</v>
      </c>
      <c r="B20" s="29"/>
      <c r="C20" s="21"/>
      <c r="D20" s="20"/>
      <c r="E20" s="30"/>
      <c r="F20" s="30"/>
      <c r="G20" s="31"/>
      <c r="H20" s="32"/>
      <c r="I20" s="33"/>
    </row>
    <row r="21" spans="1:9" ht="31.5" x14ac:dyDescent="0.25">
      <c r="A21" s="21">
        <v>5</v>
      </c>
      <c r="B21" s="34" t="s">
        <v>35</v>
      </c>
      <c r="C21" s="35" t="s">
        <v>2</v>
      </c>
      <c r="D21" s="36">
        <v>1.64</v>
      </c>
      <c r="E21" s="37">
        <v>9802.35</v>
      </c>
      <c r="F21" s="52">
        <f>D21*E21</f>
        <v>16075.853999999999</v>
      </c>
      <c r="G21" s="52">
        <f>E21*9.38</f>
        <v>91946.043000000005</v>
      </c>
      <c r="H21" s="38">
        <f>ROUNDDOWN(D21*G21,0)</f>
        <v>150791</v>
      </c>
      <c r="I21" s="39"/>
    </row>
    <row r="22" spans="1:9" x14ac:dyDescent="0.25">
      <c r="A22" s="55" t="s">
        <v>21</v>
      </c>
      <c r="B22" s="56"/>
      <c r="C22" s="56"/>
      <c r="D22" s="56"/>
      <c r="E22" s="56"/>
      <c r="F22" s="56"/>
      <c r="G22" s="57"/>
      <c r="H22" s="40">
        <f>SUM(H21:H21)</f>
        <v>150791</v>
      </c>
      <c r="I22" s="33"/>
    </row>
    <row r="23" spans="1:9" s="9" customFormat="1" x14ac:dyDescent="0.25">
      <c r="A23" s="41"/>
      <c r="B23" s="42" t="s">
        <v>20</v>
      </c>
      <c r="C23" s="43"/>
      <c r="D23" s="44"/>
      <c r="E23" s="45"/>
      <c r="F23" s="45"/>
      <c r="G23" s="46"/>
      <c r="H23" s="46">
        <f>H19+H22</f>
        <v>1309774.5655307001</v>
      </c>
      <c r="I23" s="47"/>
    </row>
    <row r="26" spans="1:9" x14ac:dyDescent="0.25">
      <c r="A26" s="1" t="s">
        <v>13</v>
      </c>
      <c r="C26" s="2"/>
      <c r="D26" s="3" t="s">
        <v>14</v>
      </c>
      <c r="G26" s="4"/>
      <c r="H26" s="1"/>
    </row>
    <row r="28" spans="1:9" x14ac:dyDescent="0.25">
      <c r="A28" s="1" t="s">
        <v>25</v>
      </c>
      <c r="C28" s="2"/>
      <c r="D28" s="3" t="s">
        <v>26</v>
      </c>
      <c r="G28" s="4"/>
      <c r="H28" s="1"/>
    </row>
    <row r="29" spans="1:9" x14ac:dyDescent="0.25">
      <c r="A29" s="1"/>
      <c r="C29" s="2"/>
      <c r="D29" s="3"/>
      <c r="G29" s="4"/>
      <c r="H29" s="1"/>
    </row>
    <row r="30" spans="1:9" x14ac:dyDescent="0.25">
      <c r="A30" s="1" t="s">
        <v>27</v>
      </c>
      <c r="C30" s="2"/>
      <c r="D30" s="3" t="s">
        <v>28</v>
      </c>
      <c r="G30" s="4"/>
      <c r="H30" s="1"/>
    </row>
    <row r="31" spans="1:9" x14ac:dyDescent="0.25">
      <c r="A31" s="1"/>
      <c r="C31" s="2"/>
      <c r="D31" s="3"/>
      <c r="G31" s="4"/>
      <c r="H31" s="1"/>
    </row>
    <row r="32" spans="1:9" x14ac:dyDescent="0.25">
      <c r="A32" s="1" t="s">
        <v>7</v>
      </c>
      <c r="C32" s="2"/>
      <c r="D32" s="3" t="s">
        <v>8</v>
      </c>
      <c r="G32" s="4"/>
      <c r="H32" s="1"/>
    </row>
    <row r="33" spans="1:8" x14ac:dyDescent="0.25">
      <c r="A33" s="1"/>
      <c r="C33" s="2"/>
      <c r="D33" s="3"/>
      <c r="G33" s="4"/>
      <c r="H33" s="1"/>
    </row>
    <row r="34" spans="1:8" x14ac:dyDescent="0.25">
      <c r="A34" s="1" t="s">
        <v>5</v>
      </c>
      <c r="C34" s="2"/>
      <c r="D34" s="3" t="s">
        <v>6</v>
      </c>
      <c r="G34" s="4"/>
      <c r="H34" s="1"/>
    </row>
  </sheetData>
  <sortState ref="B13:F203">
    <sortCondition ref="B13:B203"/>
  </sortState>
  <mergeCells count="6">
    <mergeCell ref="A22:G22"/>
    <mergeCell ref="A7:I7"/>
    <mergeCell ref="A8:I8"/>
    <mergeCell ref="A9:I9"/>
    <mergeCell ref="A10:I10"/>
    <mergeCell ref="A11:G11"/>
  </mergeCells>
  <pageMargins left="0.78740157480314965" right="0.39370078740157483" top="0.51181102362204722" bottom="0.62992125984251968" header="0.27559055118110237" footer="0.23622047244094491"/>
  <pageSetup paperSize="9" scale="72" fitToHeight="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Давальческие материалы (свод)</vt:lpstr>
      <vt:lpstr>'Давальческие материалы (свод)'!Заголовки_для_печати</vt:lpstr>
      <vt:lpstr>'Давальческие материалы (свод)'!Область_печати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Tatarintseva Nadezhda</dc:creator>
  <cp:lastModifiedBy>Tatarintseva Nadezhda</cp:lastModifiedBy>
  <cp:lastPrinted>2024-03-28T07:21:38Z</cp:lastPrinted>
  <dcterms:created xsi:type="dcterms:W3CDTF">2003-01-28T12:33:10Z</dcterms:created>
  <dcterms:modified xsi:type="dcterms:W3CDTF">2024-03-28T07:21:47Z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