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Струна 4М\Сметы к конкурсу\"/>
    </mc:Choice>
  </mc:AlternateContent>
  <bookViews>
    <workbookView xWindow="-120" yWindow="-120" windowWidth="25440" windowHeight="15840" tabRatio="771"/>
  </bookViews>
  <sheets>
    <sheet name="Ведомость оборудования" sheetId="15" r:id="rId1"/>
  </sheets>
  <definedNames>
    <definedName name="_xlnm.Print_Titles" localSheetId="0">'Ведомость оборудования'!$11:$12</definedName>
    <definedName name="_xlnm.Print_Area" localSheetId="0">'Ведомость оборудования'!$A$1:$H$47</definedName>
  </definedNames>
  <calcPr calcId="162913" refMode="R1C1"/>
</workbook>
</file>

<file path=xl/calcChain.xml><?xml version="1.0" encoding="utf-8"?>
<calcChain xmlns="http://schemas.openxmlformats.org/spreadsheetml/2006/main">
  <c r="G15" i="15" l="1"/>
  <c r="G16" i="15"/>
  <c r="G17" i="15"/>
  <c r="G18" i="15" l="1"/>
  <c r="G22" i="15" l="1"/>
  <c r="G24" i="15" l="1"/>
  <c r="G25" i="15"/>
  <c r="G23" i="15"/>
  <c r="G26" i="15" l="1"/>
  <c r="I25" i="15"/>
  <c r="J25" i="15" s="1"/>
  <c r="G29" i="15" l="1"/>
  <c r="G30" i="15"/>
  <c r="G31" i="15"/>
  <c r="G32" i="15"/>
  <c r="G33" i="15"/>
  <c r="G34" i="15"/>
  <c r="G35" i="15"/>
  <c r="G28" i="15"/>
  <c r="G36" i="15" l="1"/>
  <c r="G37" i="15" s="1"/>
  <c r="I35" i="15"/>
  <c r="I34" i="15"/>
  <c r="I33" i="15"/>
  <c r="J33" i="15"/>
  <c r="J35" i="15" l="1"/>
  <c r="J34" i="15"/>
  <c r="G19" i="15" l="1"/>
  <c r="G38" i="15" s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D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G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<sst xmlns="http://schemas.openxmlformats.org/spreadsheetml/2006/main" count="81" uniqueCount="62">
  <si>
    <t>Наименование</t>
  </si>
  <si>
    <t>Ед. изм.</t>
  </si>
  <si>
    <t>Утверждаю:</t>
  </si>
  <si>
    <t>_________________ А.А. Карпачёв</t>
  </si>
  <si>
    <t>Экономист ОКС У-ИГЭС</t>
  </si>
  <si>
    <t>Н.Н. Татаринцева</t>
  </si>
  <si>
    <t>ВЕДОМОСТЬ</t>
  </si>
  <si>
    <t>№ п/п</t>
  </si>
  <si>
    <t xml:space="preserve">Кол-во
</t>
  </si>
  <si>
    <t>1</t>
  </si>
  <si>
    <t>2</t>
  </si>
  <si>
    <t>Главный инженер У-ИГЭС</t>
  </si>
  <si>
    <t>С.В. Крапицкий</t>
  </si>
  <si>
    <t>Цена, руб</t>
  </si>
  <si>
    <t>Примечание</t>
  </si>
  <si>
    <t>Директор филиала ООО "ЕвроСибЭнерго-Гидрогенерация"</t>
  </si>
  <si>
    <t>Усть-Илимская ГЭС</t>
  </si>
  <si>
    <t>Всего Оборудование поставки Подрядчика</t>
  </si>
  <si>
    <t>Всего:</t>
  </si>
  <si>
    <t>5</t>
  </si>
  <si>
    <t>6</t>
  </si>
  <si>
    <t>7</t>
  </si>
  <si>
    <t>8</t>
  </si>
  <si>
    <t>9</t>
  </si>
  <si>
    <t>10</t>
  </si>
  <si>
    <t>ИТОГО :</t>
  </si>
  <si>
    <t xml:space="preserve">Стоимость в ТЦ, руб. </t>
  </si>
  <si>
    <t>Цена (БЦ), руб</t>
  </si>
  <si>
    <t>в 2024 г.</t>
  </si>
  <si>
    <t>в 2025 г.</t>
  </si>
  <si>
    <t>Итого Оборудование поставки Подрядчика в 2024 г.</t>
  </si>
  <si>
    <t>Итого Оборудование поставки Подрядчика в 2025 г.</t>
  </si>
  <si>
    <t xml:space="preserve">оборудования поставки подрядчика </t>
  </si>
  <si>
    <t>11</t>
  </si>
  <si>
    <t>" ____ " _______________ 2024 г.</t>
  </si>
  <si>
    <t xml:space="preserve">на Выполнение строительно-монтажных и пусконаладочных работ, поставка оборудования  по объекту: </t>
  </si>
  <si>
    <t>"Автоматизированная измерительная система контроля состояния гтс бетонной плотины УИГЭС. Инв. № 00491686\00040508. Модернизация оборудования АИС "Струна-4М" бетонной плотины Усть-Илимской ГЭС</t>
  </si>
  <si>
    <t>ЛСР 02-01-01.1 Автоматизация системы опроса КИА</t>
  </si>
  <si>
    <t>ЛСР 02-01-03 Электроснабжение и заземление.</t>
  </si>
  <si>
    <t>Специальное программное обеспечение "Гедеон"</t>
  </si>
  <si>
    <t>шт.</t>
  </si>
  <si>
    <t>Блок предварительной коммутации "Струна-5" (БПК) ФАНЕ.426453.001</t>
  </si>
  <si>
    <t>Коробка коммутационная КО-03-24 ( КО-03)</t>
  </si>
  <si>
    <t>Релейный коммутатор "Струна-5" ( РК)</t>
  </si>
  <si>
    <t>Терминал "Струна-5"</t>
  </si>
  <si>
    <t>Шкаф оптический ШО ФАНЕ.426431.001</t>
  </si>
  <si>
    <t>Автоматический ввод резерва трехфазный АС 230/400В 50Гц УХЛ4 МУАВР-1 4680019912295</t>
  </si>
  <si>
    <t>Schneider Electric KAEDRA, 8 мод., IP65 (КК-01,02,03,04; ШК; КПШО-4) 13978</t>
  </si>
  <si>
    <t>Выключатель автоматический двухполюсный , 6А (QF2; ШК) 2P 6A C 4.5кА BMS412C06</t>
  </si>
  <si>
    <t>Выключатель автоматический двухполюсный , 10А (QF1) 10А С S202 6кА 2CDS252001R0104</t>
  </si>
  <si>
    <t>Выключатель автоматический двухполюсный , 16А (QF) 16А C S202 6кА2CDS252001R0164</t>
  </si>
  <si>
    <t>Rittal SK Регулятор температуры ( термостат) 3110000</t>
  </si>
  <si>
    <t>ИБП SW1000SL (1000 ВА) (UPS) SW1000SL Штиль</t>
  </si>
  <si>
    <t>12</t>
  </si>
  <si>
    <t>ЛСР 02-01-01.2 Автоматизация системы опроса КИА</t>
  </si>
  <si>
    <t>Обогреватель 86-100Вт, 110-240В ДКС арт.R5SHT100</t>
  </si>
  <si>
    <t>3</t>
  </si>
  <si>
    <t>4</t>
  </si>
  <si>
    <t>Ведущий инженер по надзору за строительством ОКС У-ИГЭС</t>
  </si>
  <si>
    <t>Е.А. Сухоцкий</t>
  </si>
  <si>
    <t>Начальник СМГТС У-ИГЭС</t>
  </si>
  <si>
    <t>А.А. Светличный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</si>
</sst>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5" fillId="0" borderId="0"/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5" fillId="0" borderId="1">
      <alignment vertical="top" wrapText="1"/>
    </xf>
    <xf numFmtId="0" fontId="2" fillId="0" borderId="0"/>
    <xf numFmtId="0" fontId="1" fillId="0" borderId="0"/>
    <xf numFmtId="0" fontId="1" fillId="0" borderId="1">
      <alignment vertical="top" wrapText="1"/>
    </xf>
  </cellStyleXfs>
  <cellXfs count="70">
    <xf numFmtId="0" fontId="0" fillId="0" borderId="0" xfId="0"/>
    <xf numFmtId="0" fontId="6" fillId="0" borderId="0" xfId="0" applyFont="1" applyAlignment="1">
      <alignment horizontal="right" vertical="center"/>
    </xf>
    <xf numFmtId="0" fontId="6" fillId="0" borderId="0" xfId="23" applyFont="1" applyAlignment="1">
      <alignment horizontal="right" vertical="top"/>
    </xf>
    <xf numFmtId="0" fontId="6" fillId="0" borderId="0" xfId="0" applyFont="1" applyBorder="1" applyAlignment="1">
      <alignment horizontal="right" vertical="top"/>
    </xf>
    <xf numFmtId="0" fontId="6" fillId="2" borderId="0" xfId="0" applyFont="1" applyFill="1"/>
    <xf numFmtId="49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right" vertical="top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23" applyFont="1" applyAlignment="1">
      <alignment vertical="top" wrapText="1"/>
    </xf>
    <xf numFmtId="0" fontId="6" fillId="0" borderId="0" xfId="23" applyFont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Border="1"/>
    <xf numFmtId="0" fontId="6" fillId="0" borderId="0" xfId="0" applyFont="1" applyBorder="1" applyAlignment="1">
      <alignment horizontal="center" vertical="top"/>
    </xf>
    <xf numFmtId="0" fontId="6" fillId="3" borderId="0" xfId="0" applyFont="1" applyFill="1"/>
    <xf numFmtId="0" fontId="6" fillId="0" borderId="0" xfId="0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20" applyFont="1" applyBorder="1" applyAlignment="1">
      <alignment horizontal="center"/>
    </xf>
    <xf numFmtId="0" fontId="6" fillId="0" borderId="1" xfId="20" applyFon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7" fillId="2" borderId="1" xfId="27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center" vertical="top"/>
    </xf>
    <xf numFmtId="0" fontId="6" fillId="0" borderId="1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2" borderId="1" xfId="0" applyFont="1" applyFill="1" applyBorder="1"/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/>
    </xf>
    <xf numFmtId="49" fontId="6" fillId="0" borderId="0" xfId="0" applyNumberFormat="1" applyFont="1"/>
    <xf numFmtId="0" fontId="6" fillId="0" borderId="0" xfId="0" applyFont="1" applyAlignment="1">
      <alignment horizontal="right" vertical="top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 vertical="top" wrapText="1"/>
    </xf>
    <xf numFmtId="2" fontId="7" fillId="2" borderId="2" xfId="0" applyNumberFormat="1" applyFont="1" applyFill="1" applyBorder="1" applyAlignment="1">
      <alignment horizontal="right" vertical="center" wrapText="1"/>
    </xf>
    <xf numFmtId="2" fontId="7" fillId="2" borderId="3" xfId="0" applyNumberFormat="1" applyFont="1" applyFill="1" applyBorder="1" applyAlignment="1">
      <alignment horizontal="right" vertical="center" wrapText="1"/>
    </xf>
    <xf numFmtId="2" fontId="7" fillId="2" borderId="4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3" xfId="0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horizontal="right" vertical="top" wrapText="1"/>
    </xf>
    <xf numFmtId="0" fontId="7" fillId="2" borderId="2" xfId="27" applyFont="1" applyFill="1" applyBorder="1" applyAlignment="1">
      <alignment horizontal="center"/>
    </xf>
    <xf numFmtId="0" fontId="7" fillId="2" borderId="3" xfId="27" applyFont="1" applyFill="1" applyBorder="1" applyAlignment="1">
      <alignment horizontal="center"/>
    </xf>
    <xf numFmtId="0" fontId="7" fillId="2" borderId="4" xfId="27" applyFont="1" applyFill="1" applyBorder="1" applyAlignment="1">
      <alignment horizontal="center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showGridLines="0" tabSelected="1" view="pageBreakPreview" zoomScale="80" zoomScaleNormal="80" zoomScaleSheetLayoutView="80" workbookViewId="0">
      <selection activeCell="B51" sqref="B51"/>
    </sheetView>
  </sheetViews>
  <sheetFormatPr defaultRowHeight="15.75" x14ac:dyDescent="0.25"/>
  <cols>
    <col min="1" max="1" width="7.140625" style="55" customWidth="1"/>
    <col min="2" max="2" width="55" style="10" customWidth="1"/>
    <col min="3" max="3" width="12.28515625" style="9" customWidth="1"/>
    <col min="4" max="4" width="10.7109375" style="55" customWidth="1"/>
    <col min="5" max="5" width="14.7109375" style="10" hidden="1" customWidth="1"/>
    <col min="6" max="6" width="14.7109375" style="10" customWidth="1"/>
    <col min="7" max="7" width="16.42578125" style="10" customWidth="1"/>
    <col min="8" max="8" width="15.42578125" style="56" customWidth="1"/>
    <col min="9" max="9" width="7.140625" style="10" customWidth="1"/>
    <col min="10" max="16384" width="9.140625" style="10"/>
  </cols>
  <sheetData>
    <row r="1" spans="1:9" x14ac:dyDescent="0.25">
      <c r="A1" s="8"/>
      <c r="B1" s="8"/>
      <c r="D1" s="8"/>
      <c r="H1" s="1" t="s">
        <v>2</v>
      </c>
    </row>
    <row r="2" spans="1:9" x14ac:dyDescent="0.25">
      <c r="A2" s="11"/>
      <c r="B2" s="11"/>
      <c r="C2" s="12"/>
      <c r="D2" s="11"/>
      <c r="H2" s="2" t="s">
        <v>15</v>
      </c>
    </row>
    <row r="3" spans="1:9" x14ac:dyDescent="0.25">
      <c r="A3" s="11"/>
      <c r="B3" s="11"/>
      <c r="C3" s="12"/>
      <c r="D3" s="11"/>
      <c r="H3" s="2" t="s">
        <v>16</v>
      </c>
    </row>
    <row r="4" spans="1:9" x14ac:dyDescent="0.25">
      <c r="A4" s="11"/>
      <c r="B4" s="11"/>
      <c r="C4" s="12"/>
      <c r="D4" s="11"/>
      <c r="H4" s="2" t="s">
        <v>3</v>
      </c>
    </row>
    <row r="5" spans="1:9" s="16" customFormat="1" x14ac:dyDescent="0.25">
      <c r="A5" s="13"/>
      <c r="B5" s="19"/>
      <c r="C5" s="14"/>
      <c r="D5" s="15"/>
      <c r="H5" s="3" t="s">
        <v>34</v>
      </c>
    </row>
    <row r="6" spans="1:9" s="16" customFormat="1" x14ac:dyDescent="0.25">
      <c r="A6" s="59" t="s">
        <v>6</v>
      </c>
      <c r="B6" s="59"/>
      <c r="C6" s="59"/>
      <c r="D6" s="59"/>
      <c r="E6" s="59"/>
      <c r="F6" s="59"/>
      <c r="G6" s="59"/>
      <c r="H6" s="59"/>
    </row>
    <row r="7" spans="1:9" s="16" customFormat="1" x14ac:dyDescent="0.25">
      <c r="A7" s="57" t="s">
        <v>32</v>
      </c>
      <c r="B7" s="57"/>
      <c r="C7" s="57"/>
      <c r="D7" s="57"/>
      <c r="E7" s="57"/>
      <c r="F7" s="57"/>
      <c r="G7" s="57"/>
      <c r="H7" s="57"/>
    </row>
    <row r="8" spans="1:9" s="16" customFormat="1" x14ac:dyDescent="0.25">
      <c r="A8" s="59" t="s">
        <v>35</v>
      </c>
      <c r="B8" s="59"/>
      <c r="C8" s="59"/>
      <c r="D8" s="59"/>
      <c r="E8" s="59"/>
      <c r="F8" s="59"/>
      <c r="G8" s="59"/>
      <c r="H8" s="59"/>
    </row>
    <row r="9" spans="1:9" s="16" customFormat="1" ht="43.5" customHeight="1" x14ac:dyDescent="0.25">
      <c r="A9" s="58" t="s">
        <v>36</v>
      </c>
      <c r="B9" s="58"/>
      <c r="C9" s="58"/>
      <c r="D9" s="58"/>
      <c r="E9" s="58"/>
      <c r="F9" s="58"/>
      <c r="G9" s="58"/>
      <c r="H9" s="58"/>
    </row>
    <row r="10" spans="1:9" s="16" customFormat="1" x14ac:dyDescent="0.25">
      <c r="A10" s="60"/>
      <c r="B10" s="60"/>
      <c r="C10" s="60"/>
      <c r="D10" s="60"/>
      <c r="E10" s="60"/>
      <c r="F10" s="20"/>
      <c r="G10" s="15"/>
      <c r="H10" s="17"/>
    </row>
    <row r="11" spans="1:9" ht="31.5" x14ac:dyDescent="0.25">
      <c r="A11" s="21" t="s">
        <v>7</v>
      </c>
      <c r="B11" s="22" t="s">
        <v>0</v>
      </c>
      <c r="C11" s="22" t="s">
        <v>1</v>
      </c>
      <c r="D11" s="21" t="s">
        <v>8</v>
      </c>
      <c r="E11" s="22" t="s">
        <v>27</v>
      </c>
      <c r="F11" s="22" t="s">
        <v>13</v>
      </c>
      <c r="G11" s="22" t="s">
        <v>26</v>
      </c>
      <c r="H11" s="22" t="s">
        <v>14</v>
      </c>
    </row>
    <row r="12" spans="1:9" x14ac:dyDescent="0.25">
      <c r="A12" s="23">
        <v>1</v>
      </c>
      <c r="B12" s="23">
        <v>2</v>
      </c>
      <c r="C12" s="24">
        <v>3</v>
      </c>
      <c r="D12" s="23">
        <v>4</v>
      </c>
      <c r="E12" s="23">
        <v>5</v>
      </c>
      <c r="F12" s="23">
        <v>5</v>
      </c>
      <c r="G12" s="23">
        <v>6</v>
      </c>
      <c r="H12" s="23">
        <v>7</v>
      </c>
    </row>
    <row r="13" spans="1:9" s="25" customFormat="1" x14ac:dyDescent="0.25">
      <c r="A13" s="67" t="s">
        <v>28</v>
      </c>
      <c r="B13" s="68"/>
      <c r="C13" s="68"/>
      <c r="D13" s="68"/>
      <c r="E13" s="68"/>
      <c r="F13" s="68"/>
      <c r="G13" s="68"/>
      <c r="H13" s="69"/>
    </row>
    <row r="14" spans="1:9" x14ac:dyDescent="0.25">
      <c r="A14" s="26" t="s">
        <v>37</v>
      </c>
      <c r="B14" s="23"/>
      <c r="C14" s="24"/>
      <c r="D14" s="23"/>
      <c r="E14" s="23"/>
      <c r="F14" s="23"/>
      <c r="G14" s="23"/>
      <c r="H14" s="23"/>
    </row>
    <row r="15" spans="1:9" s="4" customFormat="1" ht="30" customHeight="1" x14ac:dyDescent="0.25">
      <c r="A15" s="21" t="s">
        <v>9</v>
      </c>
      <c r="B15" s="27" t="s">
        <v>42</v>
      </c>
      <c r="C15" s="28" t="s">
        <v>40</v>
      </c>
      <c r="D15" s="29">
        <v>57</v>
      </c>
      <c r="E15" s="30">
        <v>5048.95</v>
      </c>
      <c r="F15" s="31">
        <v>32290.5</v>
      </c>
      <c r="G15" s="32">
        <f>ROUNDDOWN(D15*F15,0)</f>
        <v>1840558</v>
      </c>
      <c r="H15" s="33"/>
      <c r="I15" s="34"/>
    </row>
    <row r="16" spans="1:9" s="4" customFormat="1" ht="30" customHeight="1" x14ac:dyDescent="0.25">
      <c r="A16" s="21" t="s">
        <v>10</v>
      </c>
      <c r="B16" s="27" t="s">
        <v>43</v>
      </c>
      <c r="C16" s="28" t="s">
        <v>40</v>
      </c>
      <c r="D16" s="29">
        <v>53</v>
      </c>
      <c r="E16" s="30">
        <v>59127.78</v>
      </c>
      <c r="F16" s="31">
        <v>394033.45</v>
      </c>
      <c r="G16" s="32">
        <f t="shared" ref="G16:G17" si="0">ROUNDDOWN(D16*F16,1)</f>
        <v>20883772.800000001</v>
      </c>
      <c r="H16" s="33"/>
      <c r="I16" s="34"/>
    </row>
    <row r="17" spans="1:10" s="4" customFormat="1" ht="30" customHeight="1" x14ac:dyDescent="0.25">
      <c r="A17" s="21" t="s">
        <v>56</v>
      </c>
      <c r="B17" s="27" t="s">
        <v>41</v>
      </c>
      <c r="C17" s="28" t="s">
        <v>40</v>
      </c>
      <c r="D17" s="29">
        <v>1</v>
      </c>
      <c r="E17" s="30">
        <v>50764.89</v>
      </c>
      <c r="F17" s="31">
        <v>338302.28</v>
      </c>
      <c r="G17" s="32">
        <f t="shared" si="0"/>
        <v>338302.2</v>
      </c>
      <c r="H17" s="33"/>
      <c r="I17" s="34"/>
    </row>
    <row r="18" spans="1:10" s="4" customFormat="1" x14ac:dyDescent="0.25">
      <c r="A18" s="21"/>
      <c r="B18" s="36"/>
      <c r="C18" s="22"/>
      <c r="D18" s="21"/>
      <c r="E18" s="37" t="s">
        <v>18</v>
      </c>
      <c r="F18" s="37"/>
      <c r="G18" s="38">
        <f>SUM(G15:G17)</f>
        <v>23062633</v>
      </c>
      <c r="H18" s="33"/>
      <c r="I18" s="34"/>
    </row>
    <row r="19" spans="1:10" s="41" customFormat="1" x14ac:dyDescent="0.25">
      <c r="A19" s="64" t="s">
        <v>30</v>
      </c>
      <c r="B19" s="65"/>
      <c r="C19" s="65"/>
      <c r="D19" s="65"/>
      <c r="E19" s="65"/>
      <c r="F19" s="66"/>
      <c r="G19" s="39">
        <f>G18</f>
        <v>23062633</v>
      </c>
      <c r="H19" s="39"/>
      <c r="I19" s="40"/>
    </row>
    <row r="20" spans="1:10" s="25" customFormat="1" x14ac:dyDescent="0.25">
      <c r="A20" s="67" t="s">
        <v>29</v>
      </c>
      <c r="B20" s="68"/>
      <c r="C20" s="68"/>
      <c r="D20" s="68"/>
      <c r="E20" s="68"/>
      <c r="F20" s="68"/>
      <c r="G20" s="68"/>
      <c r="H20" s="69"/>
    </row>
    <row r="21" spans="1:10" x14ac:dyDescent="0.25">
      <c r="A21" s="26" t="s">
        <v>54</v>
      </c>
      <c r="B21" s="23"/>
      <c r="C21" s="24"/>
      <c r="D21" s="23"/>
      <c r="E21" s="23"/>
      <c r="F21" s="23"/>
      <c r="G21" s="23"/>
      <c r="H21" s="23"/>
    </row>
    <row r="22" spans="1:10" s="4" customFormat="1" ht="30" customHeight="1" x14ac:dyDescent="0.25">
      <c r="A22" s="21" t="s">
        <v>9</v>
      </c>
      <c r="B22" s="27" t="s">
        <v>39</v>
      </c>
      <c r="C22" s="28" t="s">
        <v>40</v>
      </c>
      <c r="D22" s="29">
        <v>1</v>
      </c>
      <c r="E22" s="30">
        <v>290156.84000000003</v>
      </c>
      <c r="F22" s="31">
        <v>1877314.78</v>
      </c>
      <c r="G22" s="32">
        <f>ROUNDUP(D22*F22,0)</f>
        <v>1877315</v>
      </c>
      <c r="H22" s="33"/>
      <c r="I22" s="34"/>
    </row>
    <row r="23" spans="1:10" s="4" customFormat="1" ht="30" customHeight="1" x14ac:dyDescent="0.25">
      <c r="A23" s="21" t="s">
        <v>10</v>
      </c>
      <c r="B23" s="27" t="s">
        <v>41</v>
      </c>
      <c r="C23" s="28" t="s">
        <v>40</v>
      </c>
      <c r="D23" s="29">
        <v>4</v>
      </c>
      <c r="E23" s="30">
        <v>50764.89</v>
      </c>
      <c r="F23" s="31">
        <v>338302.28</v>
      </c>
      <c r="G23" s="32">
        <f>D23*F23</f>
        <v>1353209.12</v>
      </c>
      <c r="H23" s="33"/>
      <c r="I23" s="34"/>
    </row>
    <row r="24" spans="1:10" s="4" customFormat="1" ht="30" customHeight="1" x14ac:dyDescent="0.25">
      <c r="A24" s="21" t="s">
        <v>56</v>
      </c>
      <c r="B24" s="27" t="s">
        <v>44</v>
      </c>
      <c r="C24" s="28" t="s">
        <v>40</v>
      </c>
      <c r="D24" s="29">
        <v>5</v>
      </c>
      <c r="E24" s="30">
        <v>399406.49</v>
      </c>
      <c r="F24" s="31">
        <v>2661684.7999999998</v>
      </c>
      <c r="G24" s="32">
        <f t="shared" ref="G24:G25" si="1">D24*F24</f>
        <v>13308424</v>
      </c>
      <c r="H24" s="33"/>
      <c r="I24" s="34"/>
    </row>
    <row r="25" spans="1:10" x14ac:dyDescent="0.25">
      <c r="A25" s="21" t="s">
        <v>57</v>
      </c>
      <c r="B25" s="27" t="s">
        <v>45</v>
      </c>
      <c r="C25" s="28" t="s">
        <v>40</v>
      </c>
      <c r="D25" s="29">
        <v>4</v>
      </c>
      <c r="E25" s="30">
        <v>70574.64</v>
      </c>
      <c r="F25" s="31">
        <v>451359.39</v>
      </c>
      <c r="G25" s="32">
        <f t="shared" si="1"/>
        <v>1805437.56</v>
      </c>
      <c r="H25" s="35"/>
      <c r="I25" s="10">
        <f>D25*E25</f>
        <v>282298.56</v>
      </c>
      <c r="J25" s="10">
        <f t="shared" ref="J25" si="2">G25/I25</f>
        <v>6.3954897963347745</v>
      </c>
    </row>
    <row r="26" spans="1:10" s="4" customFormat="1" x14ac:dyDescent="0.25">
      <c r="A26" s="21"/>
      <c r="B26" s="36"/>
      <c r="C26" s="22"/>
      <c r="D26" s="21"/>
      <c r="E26" s="37" t="s">
        <v>18</v>
      </c>
      <c r="F26" s="37"/>
      <c r="G26" s="38">
        <f>ROUND(SUM(G22:G25),0)</f>
        <v>18344386</v>
      </c>
      <c r="H26" s="33"/>
      <c r="I26" s="34"/>
    </row>
    <row r="27" spans="1:10" x14ac:dyDescent="0.25">
      <c r="A27" s="26" t="s">
        <v>38</v>
      </c>
      <c r="B27" s="23"/>
      <c r="C27" s="24"/>
      <c r="D27" s="23"/>
      <c r="E27" s="23"/>
      <c r="F27" s="23"/>
      <c r="G27" s="23"/>
      <c r="H27" s="23"/>
    </row>
    <row r="28" spans="1:10" s="4" customFormat="1" ht="30" customHeight="1" x14ac:dyDescent="0.25">
      <c r="A28" s="21" t="s">
        <v>19</v>
      </c>
      <c r="B28" s="27" t="s">
        <v>46</v>
      </c>
      <c r="C28" s="28" t="s">
        <v>40</v>
      </c>
      <c r="D28" s="29">
        <v>1</v>
      </c>
      <c r="E28" s="42"/>
      <c r="F28" s="30">
        <v>7158.3</v>
      </c>
      <c r="G28" s="32">
        <f>ROUNDDOWN(D28*F28,1)</f>
        <v>7158.3</v>
      </c>
      <c r="H28" s="33"/>
      <c r="I28" s="34"/>
    </row>
    <row r="29" spans="1:10" s="4" customFormat="1" ht="30" customHeight="1" x14ac:dyDescent="0.25">
      <c r="A29" s="21" t="s">
        <v>20</v>
      </c>
      <c r="B29" s="27" t="s">
        <v>47</v>
      </c>
      <c r="C29" s="28" t="s">
        <v>40</v>
      </c>
      <c r="D29" s="29">
        <v>57</v>
      </c>
      <c r="E29" s="42"/>
      <c r="F29" s="30">
        <v>3611.45</v>
      </c>
      <c r="G29" s="32">
        <f t="shared" ref="G29:G35" si="3">ROUNDDOWN(D29*F29,1)</f>
        <v>205852.6</v>
      </c>
      <c r="H29" s="33"/>
      <c r="I29" s="34"/>
    </row>
    <row r="30" spans="1:10" s="4" customFormat="1" ht="30" customHeight="1" x14ac:dyDescent="0.25">
      <c r="A30" s="21" t="s">
        <v>21</v>
      </c>
      <c r="B30" s="27" t="s">
        <v>48</v>
      </c>
      <c r="C30" s="28" t="s">
        <v>40</v>
      </c>
      <c r="D30" s="29">
        <v>57</v>
      </c>
      <c r="E30" s="42"/>
      <c r="F30" s="30">
        <v>439.67</v>
      </c>
      <c r="G30" s="32">
        <f t="shared" si="3"/>
        <v>25061.1</v>
      </c>
      <c r="H30" s="33"/>
      <c r="I30" s="34"/>
    </row>
    <row r="31" spans="1:10" s="4" customFormat="1" ht="30" customHeight="1" x14ac:dyDescent="0.25">
      <c r="A31" s="21" t="s">
        <v>22</v>
      </c>
      <c r="B31" s="27" t="s">
        <v>49</v>
      </c>
      <c r="C31" s="28" t="s">
        <v>40</v>
      </c>
      <c r="D31" s="29">
        <v>1</v>
      </c>
      <c r="E31" s="42"/>
      <c r="F31" s="30">
        <v>1353.06</v>
      </c>
      <c r="G31" s="32">
        <f t="shared" si="3"/>
        <v>1353</v>
      </c>
      <c r="H31" s="33"/>
      <c r="I31" s="34"/>
    </row>
    <row r="32" spans="1:10" s="4" customFormat="1" ht="30" customHeight="1" x14ac:dyDescent="0.25">
      <c r="A32" s="21" t="s">
        <v>23</v>
      </c>
      <c r="B32" s="27" t="s">
        <v>50</v>
      </c>
      <c r="C32" s="28" t="s">
        <v>40</v>
      </c>
      <c r="D32" s="29">
        <v>2</v>
      </c>
      <c r="E32" s="42"/>
      <c r="F32" s="30">
        <v>1617.15</v>
      </c>
      <c r="G32" s="32">
        <f t="shared" si="3"/>
        <v>3234.3</v>
      </c>
      <c r="H32" s="33"/>
      <c r="I32" s="34"/>
    </row>
    <row r="33" spans="1:10" ht="31.5" x14ac:dyDescent="0.25">
      <c r="A33" s="21" t="s">
        <v>24</v>
      </c>
      <c r="B33" s="27" t="s">
        <v>55</v>
      </c>
      <c r="C33" s="28" t="s">
        <v>40</v>
      </c>
      <c r="D33" s="29">
        <v>52</v>
      </c>
      <c r="E33" s="43"/>
      <c r="F33" s="30">
        <v>4980</v>
      </c>
      <c r="G33" s="32">
        <f t="shared" si="3"/>
        <v>258960</v>
      </c>
      <c r="H33" s="35"/>
      <c r="I33" s="10">
        <f>D33*F33</f>
        <v>258960</v>
      </c>
      <c r="J33" s="10">
        <f t="shared" ref="J33:J35" si="4">G33/I33</f>
        <v>1</v>
      </c>
    </row>
    <row r="34" spans="1:10" x14ac:dyDescent="0.25">
      <c r="A34" s="21" t="s">
        <v>33</v>
      </c>
      <c r="B34" s="27" t="s">
        <v>51</v>
      </c>
      <c r="C34" s="28" t="s">
        <v>40</v>
      </c>
      <c r="D34" s="29">
        <v>52</v>
      </c>
      <c r="E34" s="43"/>
      <c r="F34" s="30">
        <v>3004.09</v>
      </c>
      <c r="G34" s="32">
        <f t="shared" si="3"/>
        <v>156212.6</v>
      </c>
      <c r="H34" s="35"/>
      <c r="I34" s="10">
        <f>D34*F34</f>
        <v>156212.68</v>
      </c>
      <c r="J34" s="10">
        <f t="shared" si="4"/>
        <v>0.99999948787768067</v>
      </c>
    </row>
    <row r="35" spans="1:10" x14ac:dyDescent="0.25">
      <c r="A35" s="21" t="s">
        <v>53</v>
      </c>
      <c r="B35" s="27" t="s">
        <v>52</v>
      </c>
      <c r="C35" s="28" t="s">
        <v>40</v>
      </c>
      <c r="D35" s="29">
        <v>1</v>
      </c>
      <c r="E35" s="43"/>
      <c r="F35" s="30">
        <v>31720.22</v>
      </c>
      <c r="G35" s="32">
        <f t="shared" si="3"/>
        <v>31720.2</v>
      </c>
      <c r="H35" s="35"/>
      <c r="I35" s="10">
        <f>D35*F35</f>
        <v>31720.22</v>
      </c>
      <c r="J35" s="10">
        <f t="shared" si="4"/>
        <v>0.99999936948734902</v>
      </c>
    </row>
    <row r="36" spans="1:10" s="4" customFormat="1" x14ac:dyDescent="0.25">
      <c r="A36" s="61" t="s">
        <v>25</v>
      </c>
      <c r="B36" s="62"/>
      <c r="C36" s="62"/>
      <c r="D36" s="62"/>
      <c r="E36" s="62"/>
      <c r="F36" s="63"/>
      <c r="G36" s="38">
        <f>ROUND(SUM(G28:G35),0)</f>
        <v>689552</v>
      </c>
      <c r="H36" s="44"/>
    </row>
    <row r="37" spans="1:10" s="41" customFormat="1" x14ac:dyDescent="0.25">
      <c r="A37" s="64" t="s">
        <v>31</v>
      </c>
      <c r="B37" s="65"/>
      <c r="C37" s="65"/>
      <c r="D37" s="65"/>
      <c r="E37" s="65"/>
      <c r="F37" s="66"/>
      <c r="G37" s="39">
        <f>ROUNDDOWN(G26+G36,3)</f>
        <v>19033938</v>
      </c>
      <c r="H37" s="39"/>
      <c r="I37" s="40"/>
    </row>
    <row r="38" spans="1:10" s="41" customFormat="1" x14ac:dyDescent="0.25">
      <c r="A38" s="45"/>
      <c r="B38" s="46" t="s">
        <v>17</v>
      </c>
      <c r="C38" s="47"/>
      <c r="D38" s="48"/>
      <c r="E38" s="39"/>
      <c r="F38" s="39"/>
      <c r="G38" s="39">
        <f>G19+G37</f>
        <v>42096571</v>
      </c>
      <c r="H38" s="39"/>
      <c r="I38" s="40"/>
    </row>
    <row r="39" spans="1:10" x14ac:dyDescent="0.25">
      <c r="A39" s="49"/>
      <c r="B39" s="50"/>
      <c r="C39" s="51"/>
      <c r="D39" s="49"/>
      <c r="E39" s="52"/>
      <c r="F39" s="52"/>
      <c r="G39" s="52"/>
      <c r="H39" s="53"/>
      <c r="I39" s="54"/>
    </row>
    <row r="40" spans="1:10" x14ac:dyDescent="0.25">
      <c r="A40" s="49"/>
      <c r="B40" s="50"/>
      <c r="C40" s="51"/>
      <c r="D40" s="49"/>
      <c r="E40" s="52"/>
      <c r="F40" s="52"/>
      <c r="G40" s="52"/>
      <c r="H40" s="53"/>
      <c r="I40" s="54"/>
    </row>
    <row r="41" spans="1:10" s="4" customFormat="1" x14ac:dyDescent="0.25">
      <c r="A41" s="4" t="s">
        <v>11</v>
      </c>
      <c r="C41" s="5"/>
      <c r="D41" s="6" t="s">
        <v>12</v>
      </c>
      <c r="E41" s="18"/>
      <c r="F41" s="7"/>
    </row>
    <row r="42" spans="1:10" s="4" customFormat="1" x14ac:dyDescent="0.25">
      <c r="C42" s="5"/>
      <c r="D42" s="6"/>
      <c r="E42" s="18"/>
      <c r="F42" s="7"/>
    </row>
    <row r="43" spans="1:10" s="4" customFormat="1" x14ac:dyDescent="0.25">
      <c r="A43" s="4" t="s">
        <v>60</v>
      </c>
      <c r="C43" s="5"/>
      <c r="D43" s="6" t="s">
        <v>61</v>
      </c>
      <c r="E43" s="18"/>
      <c r="F43" s="7"/>
    </row>
    <row r="44" spans="1:10" s="4" customFormat="1" x14ac:dyDescent="0.25">
      <c r="C44" s="5"/>
      <c r="D44" s="6"/>
      <c r="E44" s="18"/>
      <c r="F44" s="7"/>
    </row>
    <row r="45" spans="1:10" s="4" customFormat="1" x14ac:dyDescent="0.25">
      <c r="A45" s="4" t="s">
        <v>58</v>
      </c>
      <c r="C45" s="5"/>
      <c r="D45" s="6" t="s">
        <v>59</v>
      </c>
      <c r="E45" s="18"/>
      <c r="F45" s="7"/>
    </row>
    <row r="46" spans="1:10" s="4" customFormat="1" x14ac:dyDescent="0.25">
      <c r="C46" s="5"/>
      <c r="D46" s="6"/>
      <c r="E46" s="18"/>
      <c r="F46" s="7"/>
    </row>
    <row r="47" spans="1:10" s="4" customFormat="1" x14ac:dyDescent="0.25">
      <c r="A47" s="4" t="s">
        <v>4</v>
      </c>
      <c r="C47" s="5"/>
      <c r="D47" s="6" t="s">
        <v>5</v>
      </c>
      <c r="E47" s="18"/>
      <c r="F47" s="7"/>
    </row>
  </sheetData>
  <sortState ref="A18:G30">
    <sortCondition ref="A18:A30"/>
  </sortState>
  <mergeCells count="10">
    <mergeCell ref="A36:F36"/>
    <mergeCell ref="A19:F19"/>
    <mergeCell ref="A37:F37"/>
    <mergeCell ref="A13:H13"/>
    <mergeCell ref="A20:H20"/>
    <mergeCell ref="A7:H7"/>
    <mergeCell ref="A9:H9"/>
    <mergeCell ref="A8:H8"/>
    <mergeCell ref="A10:E10"/>
    <mergeCell ref="A6:H6"/>
  </mergeCells>
  <pageMargins left="0.6692913385826772" right="0.19685039370078741" top="0.9055118110236221" bottom="0.82677165354330717" header="0.27559055118110237" footer="0.23622047244094491"/>
  <pageSetup paperSize="9" scale="72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оборудования</vt:lpstr>
      <vt:lpstr>'Ведомость оборудования'!Заголовки_для_печати</vt:lpstr>
      <vt:lpstr>'Ведомость оборудования'!Область_печати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Tatarintseva Nadezhda</dc:creator>
  <cp:lastModifiedBy>Tatarintseva Nadezhda</cp:lastModifiedBy>
  <cp:lastPrinted>2024-04-10T03:53:24Z</cp:lastPrinted>
  <dcterms:created xsi:type="dcterms:W3CDTF">2003-01-28T12:33:10Z</dcterms:created>
  <dcterms:modified xsi:type="dcterms:W3CDTF">2024-04-10T03:55:47Z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