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!2024\!!!!!ПЛАН 2024\ЗИС\!Март 2024\п 27 Р бетона с оголен армат нет ВОР подписанного для отправки в ДР\"/>
    </mc:Choice>
  </mc:AlternateContent>
  <bookViews>
    <workbookView xWindow="7275" yWindow="510" windowWidth="17670" windowHeight="11865" firstSheet="1" activeTab="1"/>
  </bookViews>
  <sheets>
    <sheet name=" ВОР на одну секцию" sheetId="2" r:id="rId1"/>
    <sheet name="ВОР на 10 секций" sheetId="4" r:id="rId2"/>
  </sheets>
  <definedNames>
    <definedName name="Constr" localSheetId="0">' ВОР на одну секцию'!#REF!</definedName>
    <definedName name="FOT" localSheetId="0">' ВОР на одну секцию'!#REF!</definedName>
    <definedName name="Ind" localSheetId="0">' ВОР на одну секцию'!#REF!</definedName>
    <definedName name="Obj" localSheetId="0">' ВОР на одну секцию'!#REF!</definedName>
    <definedName name="Obosn" localSheetId="0">' ВОР на одну секцию'!#REF!</definedName>
    <definedName name="SmPr" localSheetId="0">' ВОР на одну секцию'!#REF!</definedName>
    <definedName name="_xlnm.Print_Titles" localSheetId="0">' ВОР на одну секцию'!$15:$15</definedName>
    <definedName name="_xlnm.Print_Area" localSheetId="0">' ВОР на одну секцию'!$A$1:$L$56</definedName>
    <definedName name="_xlnm.Print_Area" localSheetId="1">'ВОР на 10 секций'!$A$1:$L$55</definedName>
  </definedNames>
  <calcPr calcId="162913" refMode="R1C1"/>
</workbook>
</file>

<file path=xl/calcChain.xml><?xml version="1.0" encoding="utf-8"?>
<calcChain xmlns="http://schemas.openxmlformats.org/spreadsheetml/2006/main">
  <c r="K24" i="4" l="1"/>
  <c r="D25" i="4" s="1"/>
  <c r="G18" i="4" l="1"/>
  <c r="N18" i="4"/>
  <c r="D38" i="4" l="1"/>
  <c r="D40" i="4" l="1"/>
  <c r="D39" i="4"/>
  <c r="D35" i="4"/>
  <c r="D32" i="4"/>
  <c r="D28" i="4"/>
  <c r="D21" i="4" l="1"/>
  <c r="D19" i="4"/>
  <c r="D20" i="4" l="1"/>
  <c r="D17" i="4"/>
  <c r="K38" i="4" l="1"/>
  <c r="D22" i="4" l="1"/>
  <c r="K22" i="4" s="1"/>
  <c r="K33" i="4" l="1"/>
  <c r="D34" i="4" s="1"/>
  <c r="D33" i="4"/>
  <c r="D36" i="4"/>
  <c r="K36" i="4" s="1"/>
  <c r="D40" i="2"/>
  <c r="K35" i="2"/>
  <c r="K23" i="2"/>
  <c r="D41" i="4" l="1"/>
  <c r="D42" i="4" s="1"/>
  <c r="D43" i="4" s="1"/>
  <c r="D41" i="2"/>
  <c r="K38" i="2"/>
  <c r="D37" i="2"/>
  <c r="D34" i="2"/>
  <c r="D32" i="2"/>
  <c r="D29" i="2"/>
  <c r="D28" i="2"/>
  <c r="D22" i="2"/>
  <c r="D20" i="2"/>
  <c r="D18" i="2"/>
  <c r="D19" i="2"/>
  <c r="D35" i="2" l="1"/>
  <c r="D23" i="2" l="1"/>
  <c r="D36" i="2" l="1"/>
  <c r="D38" i="2" l="1"/>
  <c r="D31" i="2" l="1"/>
  <c r="D25" i="2" l="1"/>
  <c r="K25" i="2" s="1"/>
  <c r="D26" i="2" s="1"/>
  <c r="D21" i="2" l="1"/>
  <c r="G19" i="2"/>
  <c r="D42" i="2" l="1"/>
  <c r="D43" i="2" s="1"/>
</calcChain>
</file>

<file path=xl/sharedStrings.xml><?xml version="1.0" encoding="utf-8"?>
<sst xmlns="http://schemas.openxmlformats.org/spreadsheetml/2006/main" count="219" uniqueCount="96">
  <si>
    <t>Наименование</t>
  </si>
  <si>
    <t>Ед. изм.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</si>
  <si>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</si>
  <si>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</si>
  <si>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</si>
  <si>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</si>
  <si>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</si>
  <si>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</si>
  <si>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</si>
  <si>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</si>
  <si>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(наименование объекта, станционный номер, инвентарный номер)
</t>
  </si>
  <si>
    <t xml:space="preserve">ПРИМЕЧАНИЕ: Подрядчик разрабатывает метод производства работ ( с сотавлением ППР).  </t>
  </si>
  <si>
    <t>т</t>
  </si>
  <si>
    <t>м3</t>
  </si>
  <si>
    <t>м реза</t>
  </si>
  <si>
    <t>Очистка поверхности бетона и оголенной арматуры металлическими щетками вручную</t>
  </si>
  <si>
    <t>м2</t>
  </si>
  <si>
    <t>Гидроструйная очистка: бетонных поверхностей</t>
  </si>
  <si>
    <t>Обезжиривание поверхностей арматурной сетки уайт-спиритом</t>
  </si>
  <si>
    <t>Прочие работы</t>
  </si>
  <si>
    <t>Затаривание строительного мусора в мешки</t>
  </si>
  <si>
    <t>Погрузо-разгрузочные работы при автомобильных перевозках: Погрузка мусора строительного с погрузкой вручную</t>
  </si>
  <si>
    <t>бетон</t>
  </si>
  <si>
    <t>мусор</t>
  </si>
  <si>
    <t>В.Ю. Писарев</t>
  </si>
  <si>
    <t xml:space="preserve">Приготовление ремонтного состава для нанесения </t>
  </si>
  <si>
    <t>Ремонт дефектных участков бетона глубиной до 50 мм</t>
  </si>
  <si>
    <t>подрядчик</t>
  </si>
  <si>
    <t>А.А. Логинов</t>
  </si>
  <si>
    <t xml:space="preserve">УТВЕРЖДАЮ </t>
  </si>
  <si>
    <t xml:space="preserve">Главный инженер Братской ГЭС </t>
  </si>
  <si>
    <t xml:space="preserve">____________А.В. Боярский  </t>
  </si>
  <si>
    <t>Подтверждение необходимости проведения данных  видов работ:</t>
  </si>
  <si>
    <t>/                           /</t>
  </si>
  <si>
    <t>Зам.главного инженера - начальник ПТО</t>
  </si>
  <si>
    <t>Начальник СМГТС</t>
  </si>
  <si>
    <t>Ю.А. Золотухин</t>
  </si>
  <si>
    <t xml:space="preserve">Начальник ОППР                             </t>
  </si>
  <si>
    <t>кг</t>
  </si>
  <si>
    <t>Текущий ремонт
Плотина русловая инв. №00020027</t>
  </si>
  <si>
    <t>Ремонт бетона с оголением арматуры в зоне переменного уровня воды ВБ</t>
  </si>
  <si>
    <t>ООО"ЕвроСибЭнерго-Гидрогенерация" "Братская ГЭС"</t>
  </si>
  <si>
    <t xml:space="preserve">Ведомость объемов работ №1 </t>
  </si>
  <si>
    <t>Инженер по ОППР</t>
  </si>
  <si>
    <t>Заместитель начальника ЦТО по ГТС</t>
  </si>
  <si>
    <t>О.И. Тонких</t>
  </si>
  <si>
    <t>С.А. Мугаев</t>
  </si>
  <si>
    <t>Резка дисковыми стенорезными машинами бетонных и железобетонных конструкций стен, глубиной 50 мм (окантовка зон ремонта по периметру)</t>
  </si>
  <si>
    <t>по сметной норме</t>
  </si>
  <si>
    <t>Приготовление однокомпонентных составов: механизированным способом</t>
  </si>
  <si>
    <t>Ремонт дефектных участков бетона глубиной  100 мм (за 2 раза)</t>
  </si>
  <si>
    <t>Увлажнение вертикальных бетонных поверхностей перед нанесением ремонтной смеси</t>
  </si>
  <si>
    <t xml:space="preserve">Перевозка грузов автомобилями бортовыми грузоподъемностью до 15 т на полигон отходов для захоронения расстояние 23км: I класс груза </t>
  </si>
  <si>
    <t>Наименование демонтируемого материала</t>
  </si>
  <si>
    <t>КТтрон-4 Т600 (расход 1950кг/м3)</t>
  </si>
  <si>
    <t>Гидроструйная очистка: бетонных поверхностей напорной грани</t>
  </si>
  <si>
    <t>Защита поверхности напорной грани</t>
  </si>
  <si>
    <t>Подрядчик</t>
  </si>
  <si>
    <t>Уайт-спирит</t>
  </si>
  <si>
    <t>Подача готовых смесей (до 30 кг) с отм.408 до отм.400, с помощью канатов вручную</t>
  </si>
  <si>
    <t>КТтрон-6 финишный (расход 1,5кг/м2 при толщине 1мм)</t>
  </si>
  <si>
    <t>Нанесение на поверхности бетона защитного состава в три слоя, вручную</t>
  </si>
  <si>
    <t xml:space="preserve">Подготовка поверхности бетона </t>
  </si>
  <si>
    <t xml:space="preserve">"_____"__________2023г.  </t>
  </si>
  <si>
    <r>
      <t xml:space="preserve">Разборка железобетонных конструкций объемом более 1 м3 при помощи перфораторов из бетона марки: 300 </t>
    </r>
    <r>
      <rPr>
        <i/>
        <sz val="10"/>
        <rFont val="Times New Roman"/>
        <family val="1"/>
        <charset val="204"/>
      </rPr>
      <t>(толщина до 0,1)</t>
    </r>
  </si>
  <si>
    <t>Нанесение тиксотропных составов вручную в один слой, толщина слоя до 50 мм, на поверхности бетонных и железобетонных конструкций: вертикальные. (приготовленная на площадке смесь КТтрон-4 Т600)</t>
  </si>
  <si>
    <r>
      <t>Нанесение тиксотропных составов  вручную в один слой, толщина слоя до 100 мм, на поверхности бетонных и железобетонных конструкций: вертикальные, за 2 слоя (раза) (приготовленная на площадке смесь КТтрон-4 Т600)</t>
    </r>
    <r>
      <rPr>
        <i/>
        <sz val="10"/>
        <rFont val="Times New Roman"/>
        <family val="1"/>
        <charset val="204"/>
      </rPr>
      <t xml:space="preserve">
</t>
    </r>
  </si>
  <si>
    <t>КТпротект Э-08 (расход 0,15кг/м2 на один слой)</t>
  </si>
  <si>
    <t>Станционная часть.  Расчет объемов выполнен с отметки 400м до 408м  на одну секцию  ( протяжённость агрегатной секции 27 п.м.  по горизонтали)</t>
  </si>
  <si>
    <t>Устройство мест крепления альпинистского снаряжения</t>
  </si>
  <si>
    <t>шт</t>
  </si>
  <si>
    <t>Условия производства работ: 1. Работы производятся с подвесной люльки и с применением методов промышленного альпинизма.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Складирование материалов и оснастки производится на специально отведённой площадке,  вне зоны производства работ. 3. Производство работ на предприятиях, где в силу режима секретности и (или) внутриобъектного режима применяются специальный допуск, специальный пропуск и другие ограничения для рабочих</t>
  </si>
  <si>
    <t xml:space="preserve"> КТтрон-праймер расход 1,5кг/м2 толщиной 1мм</t>
  </si>
  <si>
    <t>Покрытие поверхности арматуры защитным составом, вручную на 2 слоя</t>
  </si>
  <si>
    <t>Выравнивание бетонных поверхностей напорной грани ремонтными составами слоем 10 мм</t>
  </si>
  <si>
    <r>
      <t xml:space="preserve">Разборка железобетонных конструкций объемом более 1 м3 при помощи перфораторов из бетона марки: 300 </t>
    </r>
    <r>
      <rPr>
        <i/>
        <sz val="10"/>
        <rFont val="Times New Roman"/>
        <family val="1"/>
        <charset val="204"/>
      </rPr>
      <t>(толщина до 0,1м)</t>
    </r>
  </si>
  <si>
    <t>бетонный лом</t>
  </si>
  <si>
    <r>
      <t>Нанесение тиксотропных составов  вручную в один слой, толщина слоя до 100 мм, на поверхности бетонных и железобетонных конструкций: вертикальные, за 2 слоя (раза) (приготовленная на площадке смесь КТтрон-4 Т600), на увлажненную поверхность</t>
    </r>
    <r>
      <rPr>
        <i/>
        <sz val="10"/>
        <rFont val="Times New Roman"/>
        <family val="1"/>
        <charset val="204"/>
      </rPr>
      <t xml:space="preserve">
</t>
    </r>
  </si>
  <si>
    <t>Анкер клиновой М16х220</t>
  </si>
  <si>
    <t>Навеска страховочного каната</t>
  </si>
  <si>
    <t>Навеска  рабочего каната</t>
  </si>
  <si>
    <t>Условия производства работ: 1. Работы производятся с подвесной люльки и с применением методов промышленного альпинизма, над поверхностью воды.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Производство ремонтно-строительных работ на территории действующего предприятия с наличием в зоне производства: сети инженерных коммуникаций; действующего технологического оборудования. Складирование материалов и оснастки производится на специально отведённой площадке,  вне зоны производства работ. 3. Производство работ на предприятиях, где в силу режима секретности и (или) внутриобъектного режима применяются специальный допуск, специальный пропуск и другие ограничения для рабочих. 4. Вывоз мусора (бетонный лом) осуществляется спец.организацией, имеющей лицензию на право перевозки груза V класса опасности.</t>
  </si>
  <si>
    <t xml:space="preserve"> </t>
  </si>
  <si>
    <t>Инженер по ОЭиР ЗиС СМГТС</t>
  </si>
  <si>
    <t>Д.Н. Краснов</t>
  </si>
  <si>
    <t>УТВЕРЖДАЮ</t>
  </si>
  <si>
    <t>Главный инженер</t>
  </si>
  <si>
    <t>филиала ООО "ЕвроСибЭнерго-Гидрогенерация" "Братская ГЭС"</t>
  </si>
  <si>
    <t>_____________А.В. Боярский</t>
  </si>
  <si>
    <t>"____" _______________2024г.</t>
  </si>
  <si>
    <t xml:space="preserve">ПРИМЕЧАНИЕ: Подрядчик разрабатывает метод производства работ (с составлением ППР).  </t>
  </si>
  <si>
    <t>Бурение отверстий Д=20х220 мм в бетоне на отм.408, с установкой клиновых анкеров</t>
  </si>
  <si>
    <t>Станционная часть. Расчет объемов выполнен с отметки 400м до 408м секции 41-44 (протяжённость агрегатной секции 27 п.м. по горизонтали)</t>
  </si>
  <si>
    <t>Ведомость объемов работ №1</t>
  </si>
  <si>
    <t>м3/м2</t>
  </si>
  <si>
    <t>3,54/39,4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</si>
</sst>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2" fillId="0" borderId="0"/>
    <xf numFmtId="0" fontId="18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9" fillId="2" borderId="0" xfId="0" applyFont="1" applyFill="1" applyAlignment="1">
      <alignment horizontal="right" vertical="top"/>
    </xf>
    <xf numFmtId="0" fontId="3" fillId="2" borderId="0" xfId="3" applyFont="1" applyFill="1"/>
    <xf numFmtId="49" fontId="6" fillId="2" borderId="0" xfId="1" applyNumberFormat="1" applyFont="1" applyFill="1" applyAlignment="1">
      <alignment vertical="top"/>
    </xf>
    <xf numFmtId="49" fontId="7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top"/>
    </xf>
    <xf numFmtId="0" fontId="8" fillId="2" borderId="0" xfId="0" applyFont="1" applyFill="1"/>
    <xf numFmtId="0" fontId="9" fillId="2" borderId="0" xfId="0" applyFont="1" applyFill="1" applyAlignment="1">
      <alignment horizontal="left" vertical="top"/>
    </xf>
    <xf numFmtId="0" fontId="3" fillId="2" borderId="0" xfId="3" applyFont="1" applyFill="1" applyAlignment="1">
      <alignment horizontal="right"/>
    </xf>
    <xf numFmtId="0" fontId="7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right" vertical="top"/>
    </xf>
    <xf numFmtId="0" fontId="3" fillId="2" borderId="1" xfId="0" quotePrefix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/>
    <xf numFmtId="0" fontId="14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13" fillId="2" borderId="0" xfId="0" applyFont="1" applyFill="1"/>
    <xf numFmtId="0" fontId="15" fillId="2" borderId="0" xfId="0" applyFont="1" applyFill="1"/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center" vertical="top" wrapText="1"/>
    </xf>
    <xf numFmtId="0" fontId="13" fillId="0" borderId="0" xfId="1" applyFont="1" applyFill="1" applyBorder="1" applyAlignment="1">
      <alignment horizontal="left"/>
    </xf>
    <xf numFmtId="0" fontId="7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1" applyFont="1" applyFill="1" applyAlignment="1">
      <alignment vertical="top"/>
    </xf>
    <xf numFmtId="0" fontId="13" fillId="0" borderId="0" xfId="0" applyFont="1" applyFill="1" applyBorder="1" applyAlignment="1"/>
    <xf numFmtId="0" fontId="13" fillId="0" borderId="0" xfId="1" applyFont="1" applyFill="1" applyBorder="1" applyAlignment="1">
      <alignment vertical="top"/>
    </xf>
    <xf numFmtId="2" fontId="3" fillId="0" borderId="0" xfId="0" applyNumberFormat="1" applyFont="1" applyFill="1" applyBorder="1" applyAlignment="1"/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13" fillId="0" borderId="0" xfId="0" applyFont="1" applyFill="1"/>
    <xf numFmtId="0" fontId="16" fillId="0" borderId="0" xfId="0" applyFont="1" applyFill="1" applyBorder="1"/>
    <xf numFmtId="2" fontId="7" fillId="0" borderId="0" xfId="1" applyNumberFormat="1" applyFont="1" applyFill="1" applyAlignment="1">
      <alignment horizontal="center" vertical="top"/>
    </xf>
    <xf numFmtId="2" fontId="0" fillId="0" borderId="0" xfId="0" applyNumberFormat="1" applyAlignment="1"/>
    <xf numFmtId="0" fontId="13" fillId="0" borderId="5" xfId="1" applyFont="1" applyFill="1" applyBorder="1" applyAlignment="1">
      <alignment horizontal="left"/>
    </xf>
    <xf numFmtId="0" fontId="13" fillId="0" borderId="5" xfId="0" applyFont="1" applyFill="1" applyBorder="1"/>
    <xf numFmtId="0" fontId="7" fillId="0" borderId="0" xfId="0" applyFont="1" applyFill="1"/>
    <xf numFmtId="2" fontId="7" fillId="0" borderId="0" xfId="0" applyNumberFormat="1" applyFont="1" applyFill="1" applyAlignment="1">
      <alignment horizontal="center"/>
    </xf>
    <xf numFmtId="2" fontId="13" fillId="0" borderId="0" xfId="0" applyNumberFormat="1" applyFont="1" applyFill="1" applyBorder="1" applyAlignment="1"/>
    <xf numFmtId="0" fontId="13" fillId="0" borderId="0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13" fillId="0" borderId="0" xfId="0" applyFont="1" applyFill="1" applyBorder="1" applyAlignment="1">
      <alignment horizontal="center" vertical="top"/>
    </xf>
    <xf numFmtId="0" fontId="13" fillId="0" borderId="5" xfId="0" applyFont="1" applyBorder="1"/>
    <xf numFmtId="0" fontId="3" fillId="2" borderId="1" xfId="0" applyFont="1" applyFill="1" applyBorder="1" applyAlignment="1">
      <alignment horizontal="left" vertical="top" wrapText="1"/>
    </xf>
    <xf numFmtId="2" fontId="3" fillId="2" borderId="1" xfId="0" quotePrefix="1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3" fillId="2" borderId="3" xfId="0" quotePrefix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2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1" fontId="3" fillId="2" borderId="1" xfId="0" quotePrefix="1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1" xfId="0" quotePrefix="1" applyNumberFormat="1" applyFont="1" applyFill="1" applyBorder="1" applyAlignment="1">
      <alignment horizontal="center" vertical="top" wrapText="1"/>
    </xf>
    <xf numFmtId="165" fontId="3" fillId="2" borderId="1" xfId="0" quotePrefix="1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18" fillId="2" borderId="0" xfId="4" applyFill="1"/>
    <xf numFmtId="0" fontId="16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quotePrefix="1" applyNumberFormat="1" applyFont="1" applyFill="1" applyBorder="1" applyAlignment="1">
      <alignment horizontal="center" vertical="top" wrapText="1"/>
    </xf>
    <xf numFmtId="2" fontId="3" fillId="0" borderId="1" xfId="0" quotePrefix="1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0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3" fillId="2" borderId="0" xfId="1" applyFont="1" applyFill="1" applyAlignment="1">
      <alignment horizont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13" fillId="2" borderId="0" xfId="1" applyFont="1" applyFill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wrapText="1"/>
    </xf>
    <xf numFmtId="0" fontId="7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center" vertical="top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top" wrapText="1"/>
    </xf>
    <xf numFmtId="0" fontId="14" fillId="2" borderId="0" xfId="1" applyFont="1" applyFill="1" applyAlignment="1">
      <alignment horizontal="center" vertical="top"/>
    </xf>
    <xf numFmtId="0" fontId="17" fillId="2" borderId="3" xfId="0" applyFont="1" applyFill="1" applyBorder="1" applyAlignment="1">
      <alignment horizontal="center" vertical="top"/>
    </xf>
    <xf numFmtId="0" fontId="17" fillId="2" borderId="4" xfId="0" applyFont="1" applyFill="1" applyBorder="1" applyAlignment="1">
      <alignment horizontal="center" vertical="top"/>
    </xf>
    <xf numFmtId="0" fontId="17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</cellXfs>
  <cellStyles count="5">
    <cellStyle name="Гиперссылка" xfId="4" builtinId="8"/>
    <cellStyle name="Обычный" xfId="0" builtinId="0"/>
    <cellStyle name="Обычный 3" xfId="2"/>
    <cellStyle name="Обычный_дв" xfId="3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56"/>
  <sheetViews>
    <sheetView showGridLines="0" view="pageBreakPreview" topLeftCell="A31" zoomScaleNormal="75" zoomScaleSheetLayoutView="100" workbookViewId="0">
      <selection activeCell="D35" sqref="D35"/>
    </sheetView>
  </sheetViews>
  <sheetFormatPr defaultColWidth="9.140625" defaultRowHeight="12.75" outlineLevelRow="2" x14ac:dyDescent="0.2"/>
  <cols>
    <col min="1" max="1" width="4.85546875" style="3" customWidth="1"/>
    <col min="2" max="2" width="57.7109375" style="4" customWidth="1"/>
    <col min="3" max="3" width="7.42578125" style="5" customWidth="1"/>
    <col min="4" max="4" width="10.42578125" style="3" customWidth="1"/>
    <col min="5" max="5" width="13" style="1" customWidth="1"/>
    <col min="6" max="6" width="6" style="1" customWidth="1"/>
    <col min="7" max="7" width="8.140625" style="1" customWidth="1"/>
    <col min="8" max="8" width="11.85546875" style="1" customWidth="1"/>
    <col min="9" max="9" width="18.140625" style="1" customWidth="1"/>
    <col min="10" max="10" width="8.5703125" style="1" customWidth="1"/>
    <col min="11" max="11" width="9.140625" style="10" customWidth="1"/>
    <col min="12" max="12" width="11.28515625" style="1" customWidth="1"/>
    <col min="13" max="13" width="44.5703125" style="1" customWidth="1"/>
    <col min="14" max="16384" width="9.140625" style="1"/>
  </cols>
  <sheetData>
    <row r="1" spans="1:17" ht="15" x14ac:dyDescent="0.25">
      <c r="I1" s="31"/>
      <c r="J1" s="31"/>
      <c r="K1" s="31"/>
      <c r="L1" s="32" t="s">
        <v>29</v>
      </c>
    </row>
    <row r="2" spans="1:17" s="21" customFormat="1" ht="15.75" outlineLevel="2" x14ac:dyDescent="0.25">
      <c r="A2" s="16"/>
      <c r="B2" s="17"/>
      <c r="C2" s="18"/>
      <c r="D2" s="19"/>
      <c r="E2" s="20"/>
      <c r="F2" s="14"/>
      <c r="G2" s="14"/>
      <c r="H2" s="14"/>
      <c r="I2" s="31"/>
      <c r="J2" s="31"/>
      <c r="K2" s="31"/>
      <c r="L2" s="33" t="s">
        <v>30</v>
      </c>
      <c r="M2" s="14"/>
    </row>
    <row r="3" spans="1:17" s="21" customFormat="1" ht="15.75" outlineLevel="1" x14ac:dyDescent="0.25">
      <c r="A3" s="15"/>
      <c r="B3" s="16"/>
      <c r="C3" s="18"/>
      <c r="D3" s="19"/>
      <c r="E3" s="20"/>
      <c r="F3" s="14"/>
      <c r="G3" s="14"/>
      <c r="H3" s="14"/>
      <c r="I3" s="31"/>
      <c r="J3" s="31"/>
      <c r="K3" s="31"/>
      <c r="L3" s="33" t="s">
        <v>31</v>
      </c>
      <c r="M3" s="14"/>
    </row>
    <row r="4" spans="1:17" s="21" customFormat="1" ht="15.75" outlineLevel="1" x14ac:dyDescent="0.25">
      <c r="A4" s="15"/>
      <c r="B4" s="16"/>
      <c r="C4" s="18"/>
      <c r="D4" s="19"/>
      <c r="E4" s="20"/>
      <c r="F4" s="14"/>
      <c r="G4" s="14"/>
      <c r="H4" s="14"/>
      <c r="I4" s="34"/>
      <c r="J4" s="35"/>
      <c r="K4" s="35"/>
      <c r="L4" s="33" t="s">
        <v>63</v>
      </c>
      <c r="M4" s="14"/>
    </row>
    <row r="5" spans="1:17" s="21" customFormat="1" ht="15.75" outlineLevel="1" x14ac:dyDescent="0.2">
      <c r="A5" s="15"/>
      <c r="B5" s="16"/>
      <c r="C5" s="18"/>
      <c r="D5" s="19"/>
      <c r="E5" s="20"/>
      <c r="F5" s="14"/>
      <c r="G5" s="14"/>
      <c r="H5" s="14"/>
      <c r="I5" s="14"/>
      <c r="J5" s="14"/>
      <c r="K5" s="22"/>
      <c r="L5" s="1"/>
      <c r="M5" s="14"/>
    </row>
    <row r="6" spans="1:17" s="21" customFormat="1" outlineLevel="1" x14ac:dyDescent="0.2">
      <c r="A6" s="15"/>
      <c r="B6" s="17"/>
      <c r="C6" s="18"/>
      <c r="D6" s="19"/>
      <c r="E6" s="20"/>
      <c r="F6" s="14"/>
      <c r="G6" s="14"/>
      <c r="H6" s="14"/>
      <c r="I6" s="14"/>
      <c r="J6" s="14"/>
      <c r="K6" s="24"/>
      <c r="L6" s="23"/>
      <c r="M6" s="14"/>
    </row>
    <row r="7" spans="1:17" s="21" customFormat="1" outlineLevel="1" x14ac:dyDescent="0.2">
      <c r="A7" s="15"/>
      <c r="B7" s="17"/>
      <c r="C7" s="25"/>
      <c r="D7" s="26"/>
      <c r="E7" s="27"/>
      <c r="F7" s="28"/>
      <c r="G7" s="28"/>
      <c r="H7" s="28"/>
      <c r="I7" s="28"/>
      <c r="J7" s="28"/>
      <c r="K7" s="28"/>
      <c r="L7" s="23"/>
      <c r="M7" s="14"/>
    </row>
    <row r="8" spans="1:17" ht="15" x14ac:dyDescent="0.25">
      <c r="A8" s="100" t="s">
        <v>41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N8" s="2"/>
      <c r="O8" s="2"/>
      <c r="P8" s="2"/>
      <c r="Q8" s="2"/>
    </row>
    <row r="9" spans="1:17" ht="15" x14ac:dyDescent="0.2">
      <c r="A9" s="106" t="s">
        <v>42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1:17" ht="31.5" customHeight="1" x14ac:dyDescent="0.2">
      <c r="A10" s="115" t="s">
        <v>39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</row>
    <row r="11" spans="1:17" ht="14.25" x14ac:dyDescent="0.2">
      <c r="A11" s="110" t="s">
        <v>40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pans="1:17" x14ac:dyDescent="0.2">
      <c r="A12" s="111" t="s">
        <v>10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</row>
    <row r="13" spans="1:17" x14ac:dyDescent="0.2">
      <c r="A13" s="113" t="s">
        <v>2</v>
      </c>
      <c r="B13" s="113" t="s">
        <v>3</v>
      </c>
      <c r="C13" s="107" t="s">
        <v>4</v>
      </c>
      <c r="D13" s="109"/>
      <c r="E13" s="107" t="s">
        <v>5</v>
      </c>
      <c r="F13" s="108"/>
      <c r="G13" s="108"/>
      <c r="H13" s="109"/>
      <c r="I13" s="107" t="s">
        <v>6</v>
      </c>
      <c r="J13" s="108"/>
      <c r="K13" s="108"/>
      <c r="L13" s="109"/>
    </row>
    <row r="14" spans="1:17" ht="67.5" x14ac:dyDescent="0.2">
      <c r="A14" s="114"/>
      <c r="B14" s="114"/>
      <c r="C14" s="8" t="s">
        <v>1</v>
      </c>
      <c r="D14" s="8" t="s">
        <v>7</v>
      </c>
      <c r="E14" s="12" t="s">
        <v>53</v>
      </c>
      <c r="F14" s="8" t="s">
        <v>1</v>
      </c>
      <c r="G14" s="8" t="s">
        <v>7</v>
      </c>
      <c r="H14" s="67" t="s">
        <v>8</v>
      </c>
      <c r="I14" s="8" t="s">
        <v>0</v>
      </c>
      <c r="J14" s="8" t="s">
        <v>1</v>
      </c>
      <c r="K14" s="8" t="s">
        <v>7</v>
      </c>
      <c r="L14" s="8" t="s">
        <v>9</v>
      </c>
    </row>
    <row r="15" spans="1:17" s="13" customFormat="1" ht="12" outlineLevel="1" x14ac:dyDescent="0.2">
      <c r="A15" s="11">
        <v>1</v>
      </c>
      <c r="B15" s="12">
        <v>2</v>
      </c>
      <c r="C15" s="12">
        <v>3</v>
      </c>
      <c r="D15" s="11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</row>
    <row r="16" spans="1:17" s="13" customFormat="1" ht="15" outlineLevel="1" x14ac:dyDescent="0.2">
      <c r="A16" s="117" t="s">
        <v>68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9"/>
    </row>
    <row r="17" spans="1:13" ht="12.75" customHeight="1" outlineLevel="1" x14ac:dyDescent="0.2">
      <c r="A17" s="101" t="s">
        <v>62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3"/>
    </row>
    <row r="18" spans="1:13" ht="38.25" outlineLevel="1" x14ac:dyDescent="0.2">
      <c r="A18" s="29">
        <v>1</v>
      </c>
      <c r="B18" s="30" t="s">
        <v>47</v>
      </c>
      <c r="C18" s="9" t="s">
        <v>14</v>
      </c>
      <c r="D18" s="66">
        <f>D20*4</f>
        <v>25.47</v>
      </c>
      <c r="E18" s="6"/>
      <c r="F18" s="6"/>
      <c r="G18" s="6"/>
      <c r="H18" s="6"/>
      <c r="I18" s="6"/>
      <c r="J18" s="6"/>
      <c r="K18" s="6"/>
      <c r="L18" s="6"/>
      <c r="M18" s="3"/>
    </row>
    <row r="19" spans="1:13" ht="41.25" customHeight="1" outlineLevel="1" x14ac:dyDescent="0.2">
      <c r="A19" s="29">
        <v>2</v>
      </c>
      <c r="B19" s="70" t="s">
        <v>64</v>
      </c>
      <c r="C19" s="9" t="s">
        <v>13</v>
      </c>
      <c r="D19" s="74">
        <f>(25.1*0.05+102.25*0.1)/20</f>
        <v>0.57400000000000007</v>
      </c>
      <c r="E19" s="9" t="s">
        <v>22</v>
      </c>
      <c r="F19" s="9" t="s">
        <v>12</v>
      </c>
      <c r="G19" s="9">
        <f>2.1*D19</f>
        <v>1.2054000000000002</v>
      </c>
      <c r="H19" s="9" t="s">
        <v>23</v>
      </c>
      <c r="I19" s="6"/>
      <c r="J19" s="6"/>
      <c r="K19" s="6"/>
      <c r="L19" s="6"/>
      <c r="M19" s="80"/>
    </row>
    <row r="20" spans="1:13" ht="27.75" customHeight="1" outlineLevel="1" x14ac:dyDescent="0.2">
      <c r="A20" s="29">
        <v>3</v>
      </c>
      <c r="B20" s="30" t="s">
        <v>15</v>
      </c>
      <c r="C20" s="9" t="s">
        <v>16</v>
      </c>
      <c r="D20" s="74">
        <f>(61+55.25+11.1)/20</f>
        <v>6.3674999999999997</v>
      </c>
      <c r="E20" s="6"/>
      <c r="F20" s="6"/>
      <c r="G20" s="6"/>
      <c r="H20" s="6"/>
      <c r="I20" s="6"/>
      <c r="J20" s="6"/>
      <c r="K20" s="6"/>
      <c r="L20" s="6"/>
      <c r="M20" s="3"/>
    </row>
    <row r="21" spans="1:13" ht="19.5" customHeight="1" outlineLevel="1" x14ac:dyDescent="0.2">
      <c r="A21" s="29">
        <v>4</v>
      </c>
      <c r="B21" s="30" t="s">
        <v>17</v>
      </c>
      <c r="C21" s="9" t="s">
        <v>16</v>
      </c>
      <c r="D21" s="74">
        <f>D20</f>
        <v>6.3674999999999997</v>
      </c>
      <c r="E21" s="6"/>
      <c r="F21" s="6"/>
      <c r="G21" s="6"/>
      <c r="H21" s="6"/>
      <c r="I21" s="6"/>
      <c r="J21" s="6"/>
      <c r="K21" s="6"/>
      <c r="L21" s="6"/>
      <c r="M21" s="3"/>
    </row>
    <row r="22" spans="1:13" ht="38.25" outlineLevel="1" x14ac:dyDescent="0.2">
      <c r="A22" s="29">
        <v>5</v>
      </c>
      <c r="B22" s="30" t="s">
        <v>18</v>
      </c>
      <c r="C22" s="9" t="s">
        <v>16</v>
      </c>
      <c r="D22" s="85">
        <f>6/100</f>
        <v>0.06</v>
      </c>
      <c r="E22" s="6"/>
      <c r="F22" s="6"/>
      <c r="G22" s="6"/>
      <c r="H22" s="6"/>
      <c r="I22" s="9" t="s">
        <v>58</v>
      </c>
      <c r="J22" s="9" t="s">
        <v>38</v>
      </c>
      <c r="K22" s="9" t="s">
        <v>48</v>
      </c>
      <c r="L22" s="9" t="s">
        <v>27</v>
      </c>
      <c r="M22" s="3"/>
    </row>
    <row r="23" spans="1:13" ht="41.25" customHeight="1" outlineLevel="1" x14ac:dyDescent="0.2">
      <c r="A23" s="73">
        <v>6</v>
      </c>
      <c r="B23" s="70" t="s">
        <v>73</v>
      </c>
      <c r="C23" s="7" t="s">
        <v>16</v>
      </c>
      <c r="D23" s="86">
        <f>D22</f>
        <v>0.06</v>
      </c>
      <c r="E23" s="70"/>
      <c r="F23" s="9"/>
      <c r="G23" s="72"/>
      <c r="H23" s="7"/>
      <c r="I23" s="9" t="s">
        <v>72</v>
      </c>
      <c r="J23" s="7" t="s">
        <v>38</v>
      </c>
      <c r="K23" s="75">
        <f>1.5*2*D23</f>
        <v>0.18</v>
      </c>
      <c r="L23" s="9" t="s">
        <v>57</v>
      </c>
      <c r="M23" s="3"/>
    </row>
    <row r="24" spans="1:13" ht="15" customHeight="1" outlineLevel="1" x14ac:dyDescent="0.2">
      <c r="A24" s="101" t="s">
        <v>25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3"/>
      <c r="M24" s="3"/>
    </row>
    <row r="25" spans="1:13" ht="25.5" outlineLevel="1" x14ac:dyDescent="0.2">
      <c r="A25" s="29">
        <v>7</v>
      </c>
      <c r="B25" s="65" t="s">
        <v>49</v>
      </c>
      <c r="C25" s="9" t="s">
        <v>13</v>
      </c>
      <c r="D25" s="66">
        <f>D19</f>
        <v>0.57400000000000007</v>
      </c>
      <c r="E25" s="68"/>
      <c r="F25" s="68"/>
      <c r="G25" s="68"/>
      <c r="H25" s="68"/>
      <c r="I25" s="9" t="s">
        <v>54</v>
      </c>
      <c r="J25" s="3" t="s">
        <v>12</v>
      </c>
      <c r="K25" s="69">
        <f>1950*D25/1000</f>
        <v>1.1193000000000002</v>
      </c>
      <c r="L25" s="9" t="s">
        <v>27</v>
      </c>
      <c r="M25" s="3"/>
    </row>
    <row r="26" spans="1:13" ht="29.25" customHeight="1" outlineLevel="1" x14ac:dyDescent="0.2">
      <c r="A26" s="73">
        <v>8</v>
      </c>
      <c r="B26" s="76" t="s">
        <v>59</v>
      </c>
      <c r="C26" s="77" t="s">
        <v>12</v>
      </c>
      <c r="D26" s="79">
        <f>K25</f>
        <v>1.1193000000000002</v>
      </c>
      <c r="E26" s="77"/>
      <c r="F26" s="77"/>
      <c r="G26" s="77"/>
      <c r="H26" s="77"/>
      <c r="I26" s="70"/>
      <c r="J26" s="9"/>
      <c r="K26" s="74"/>
      <c r="L26" s="70"/>
      <c r="M26" s="3"/>
    </row>
    <row r="27" spans="1:13" ht="12.75" customHeight="1" outlineLevel="1" x14ac:dyDescent="0.2">
      <c r="A27" s="101" t="s">
        <v>26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3"/>
      <c r="M27" s="3"/>
    </row>
    <row r="28" spans="1:13" ht="25.5" outlineLevel="1" x14ac:dyDescent="0.2">
      <c r="A28" s="29">
        <v>9</v>
      </c>
      <c r="B28" s="65" t="s">
        <v>51</v>
      </c>
      <c r="C28" s="9" t="s">
        <v>16</v>
      </c>
      <c r="D28" s="66">
        <f>25.1/20</f>
        <v>1.2550000000000001</v>
      </c>
      <c r="E28" s="68"/>
      <c r="F28" s="68"/>
      <c r="G28" s="68"/>
      <c r="H28" s="68"/>
      <c r="I28" s="9"/>
      <c r="J28" s="9"/>
      <c r="K28" s="9"/>
      <c r="L28" s="9"/>
      <c r="M28" s="3"/>
    </row>
    <row r="29" spans="1:13" ht="36.75" customHeight="1" outlineLevel="1" x14ac:dyDescent="0.2">
      <c r="A29" s="29">
        <v>10</v>
      </c>
      <c r="B29" s="65" t="s">
        <v>65</v>
      </c>
      <c r="C29" s="9" t="s">
        <v>16</v>
      </c>
      <c r="D29" s="66">
        <f>D28</f>
        <v>1.2550000000000001</v>
      </c>
      <c r="E29" s="68"/>
      <c r="F29" s="68"/>
      <c r="G29" s="68"/>
      <c r="H29" s="68"/>
      <c r="I29" s="9"/>
      <c r="J29" s="9"/>
      <c r="K29" s="9"/>
      <c r="L29" s="9"/>
      <c r="M29" s="3"/>
    </row>
    <row r="30" spans="1:13" ht="16.5" customHeight="1" outlineLevel="1" x14ac:dyDescent="0.2">
      <c r="A30" s="101" t="s">
        <v>50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3"/>
      <c r="M30" s="3"/>
    </row>
    <row r="31" spans="1:13" ht="28.5" customHeight="1" outlineLevel="1" x14ac:dyDescent="0.2">
      <c r="A31" s="29">
        <v>11</v>
      </c>
      <c r="B31" s="65" t="s">
        <v>51</v>
      </c>
      <c r="C31" s="9" t="s">
        <v>16</v>
      </c>
      <c r="D31" s="66">
        <f>D32</f>
        <v>5.1124999999999998</v>
      </c>
      <c r="E31" s="68"/>
      <c r="F31" s="68"/>
      <c r="G31" s="68"/>
      <c r="H31" s="68"/>
      <c r="I31" s="9"/>
      <c r="J31" s="9"/>
      <c r="K31" s="9"/>
      <c r="L31" s="9"/>
      <c r="M31" s="3"/>
    </row>
    <row r="32" spans="1:13" ht="52.5" customHeight="1" outlineLevel="1" x14ac:dyDescent="0.2">
      <c r="A32" s="29">
        <v>12</v>
      </c>
      <c r="B32" s="65" t="s">
        <v>66</v>
      </c>
      <c r="C32" s="9" t="s">
        <v>16</v>
      </c>
      <c r="D32" s="66">
        <f>(73.15+29.1)/20</f>
        <v>5.1124999999999998</v>
      </c>
      <c r="E32" s="68"/>
      <c r="F32" s="68"/>
      <c r="G32" s="68"/>
      <c r="H32" s="68"/>
      <c r="I32" s="9"/>
      <c r="J32" s="9"/>
      <c r="K32" s="9"/>
      <c r="L32" s="9"/>
      <c r="M32" s="3"/>
    </row>
    <row r="33" spans="1:13" ht="12.75" customHeight="1" outlineLevel="1" x14ac:dyDescent="0.2">
      <c r="A33" s="101" t="s">
        <v>56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3"/>
      <c r="M33" s="3"/>
    </row>
    <row r="34" spans="1:13" outlineLevel="1" x14ac:dyDescent="0.2">
      <c r="A34" s="29">
        <v>13</v>
      </c>
      <c r="B34" s="65" t="s">
        <v>55</v>
      </c>
      <c r="C34" s="9" t="s">
        <v>16</v>
      </c>
      <c r="D34" s="66">
        <f>(27*8*20-D20)/20</f>
        <v>215.681625</v>
      </c>
      <c r="E34" s="6"/>
      <c r="F34" s="6"/>
      <c r="G34" s="6"/>
      <c r="H34" s="6"/>
      <c r="I34" s="6"/>
      <c r="J34" s="6"/>
      <c r="K34" s="6"/>
      <c r="L34" s="6"/>
      <c r="M34" s="3"/>
    </row>
    <row r="35" spans="1:13" ht="38.25" outlineLevel="1" x14ac:dyDescent="0.2">
      <c r="A35" s="29">
        <v>14</v>
      </c>
      <c r="B35" s="70" t="s">
        <v>49</v>
      </c>
      <c r="C35" s="9" t="s">
        <v>13</v>
      </c>
      <c r="D35" s="66">
        <f>D37*0.005</f>
        <v>1.08</v>
      </c>
      <c r="E35" s="68"/>
      <c r="F35" s="68"/>
      <c r="G35" s="68"/>
      <c r="H35" s="68"/>
      <c r="I35" s="9" t="s">
        <v>60</v>
      </c>
      <c r="J35" s="3" t="s">
        <v>12</v>
      </c>
      <c r="K35" s="69">
        <f>1.5*10*D37/1000</f>
        <v>3.24</v>
      </c>
      <c r="L35" s="9" t="s">
        <v>27</v>
      </c>
      <c r="M35" s="3"/>
    </row>
    <row r="36" spans="1:13" ht="25.5" outlineLevel="1" x14ac:dyDescent="0.2">
      <c r="A36" s="29">
        <v>15</v>
      </c>
      <c r="B36" s="76" t="s">
        <v>59</v>
      </c>
      <c r="C36" s="77" t="s">
        <v>12</v>
      </c>
      <c r="D36" s="78">
        <f>K35</f>
        <v>3.24</v>
      </c>
      <c r="E36" s="77"/>
      <c r="F36" s="77"/>
      <c r="G36" s="77"/>
      <c r="H36" s="77"/>
      <c r="I36" s="70"/>
      <c r="J36" s="9"/>
      <c r="K36" s="74"/>
      <c r="L36" s="70"/>
      <c r="M36" s="3"/>
    </row>
    <row r="37" spans="1:13" ht="25.5" outlineLevel="1" x14ac:dyDescent="0.2">
      <c r="A37" s="29">
        <v>16</v>
      </c>
      <c r="B37" s="65" t="s">
        <v>74</v>
      </c>
      <c r="C37" s="9" t="s">
        <v>16</v>
      </c>
      <c r="D37" s="66">
        <f>(27*8)*20/20</f>
        <v>216</v>
      </c>
      <c r="E37" s="6"/>
      <c r="F37" s="6"/>
      <c r="G37" s="6"/>
      <c r="H37" s="6"/>
      <c r="I37" s="9"/>
      <c r="J37" s="8"/>
      <c r="K37" s="8"/>
      <c r="L37" s="8"/>
      <c r="M37" s="3"/>
    </row>
    <row r="38" spans="1:13" ht="38.25" outlineLevel="1" x14ac:dyDescent="0.2">
      <c r="A38" s="29">
        <v>17</v>
      </c>
      <c r="B38" s="65" t="s">
        <v>61</v>
      </c>
      <c r="C38" s="9" t="s">
        <v>16</v>
      </c>
      <c r="D38" s="66">
        <f>D37</f>
        <v>216</v>
      </c>
      <c r="E38" s="6"/>
      <c r="F38" s="6"/>
      <c r="G38" s="6"/>
      <c r="H38" s="6"/>
      <c r="I38" s="9" t="s">
        <v>67</v>
      </c>
      <c r="J38" s="9" t="s">
        <v>12</v>
      </c>
      <c r="K38" s="9">
        <f>D38*0.15*3/1000</f>
        <v>9.7199999999999995E-2</v>
      </c>
      <c r="L38" s="9" t="s">
        <v>27</v>
      </c>
      <c r="M38" s="3"/>
    </row>
    <row r="39" spans="1:13" outlineLevel="1" x14ac:dyDescent="0.2">
      <c r="A39" s="104" t="s">
        <v>19</v>
      </c>
      <c r="B39" s="105"/>
      <c r="C39" s="105"/>
      <c r="D39" s="105"/>
      <c r="E39" s="6"/>
      <c r="F39" s="6"/>
      <c r="G39" s="6"/>
      <c r="H39" s="6"/>
      <c r="I39" s="6"/>
      <c r="J39" s="6"/>
      <c r="K39" s="6"/>
      <c r="L39" s="6"/>
      <c r="M39" s="3"/>
    </row>
    <row r="40" spans="1:13" outlineLevel="1" x14ac:dyDescent="0.2">
      <c r="A40" s="29">
        <v>18</v>
      </c>
      <c r="B40" s="71" t="s">
        <v>69</v>
      </c>
      <c r="C40" s="9" t="s">
        <v>70</v>
      </c>
      <c r="D40" s="81">
        <f>27/6+1</f>
        <v>5.5</v>
      </c>
      <c r="E40" s="6"/>
      <c r="F40" s="6"/>
      <c r="G40" s="6"/>
      <c r="H40" s="6"/>
      <c r="I40" s="6"/>
      <c r="J40" s="6"/>
      <c r="K40" s="6"/>
      <c r="L40" s="6"/>
      <c r="M40" s="3"/>
    </row>
    <row r="41" spans="1:13" ht="16.5" customHeight="1" outlineLevel="1" x14ac:dyDescent="0.2">
      <c r="A41" s="29">
        <v>19</v>
      </c>
      <c r="B41" s="30" t="s">
        <v>20</v>
      </c>
      <c r="C41" s="9" t="s">
        <v>12</v>
      </c>
      <c r="D41" s="84">
        <f>G19*0.5</f>
        <v>0.60270000000000012</v>
      </c>
      <c r="E41" s="6"/>
      <c r="F41" s="6"/>
      <c r="G41" s="6"/>
      <c r="H41" s="6"/>
      <c r="I41" s="6"/>
      <c r="J41" s="6"/>
      <c r="K41" s="6"/>
      <c r="L41" s="6"/>
      <c r="M41" s="3"/>
    </row>
    <row r="42" spans="1:13" ht="25.5" x14ac:dyDescent="0.2">
      <c r="A42" s="29">
        <v>20</v>
      </c>
      <c r="B42" s="30" t="s">
        <v>21</v>
      </c>
      <c r="C42" s="9" t="s">
        <v>12</v>
      </c>
      <c r="D42" s="83">
        <f>D41</f>
        <v>0.60270000000000012</v>
      </c>
      <c r="E42" s="6"/>
      <c r="F42" s="6"/>
      <c r="G42" s="6"/>
      <c r="H42" s="6"/>
      <c r="I42" s="6"/>
      <c r="J42" s="6"/>
      <c r="K42" s="6"/>
      <c r="L42" s="6"/>
      <c r="M42" s="3"/>
    </row>
    <row r="43" spans="1:13" ht="38.25" x14ac:dyDescent="0.2">
      <c r="A43" s="29">
        <v>21</v>
      </c>
      <c r="B43" s="30" t="s">
        <v>52</v>
      </c>
      <c r="C43" s="9" t="s">
        <v>12</v>
      </c>
      <c r="D43" s="83">
        <f>D42</f>
        <v>0.60270000000000012</v>
      </c>
      <c r="E43" s="6"/>
      <c r="F43" s="6"/>
      <c r="G43" s="6"/>
      <c r="H43" s="6"/>
      <c r="I43" s="6"/>
      <c r="J43" s="6"/>
      <c r="K43" s="6"/>
      <c r="L43" s="6"/>
      <c r="M43" s="3"/>
    </row>
    <row r="44" spans="1:13" ht="43.5" customHeight="1" x14ac:dyDescent="0.2">
      <c r="A44" s="120" t="s">
        <v>71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3" x14ac:dyDescent="0.2">
      <c r="A45" s="104" t="s">
        <v>11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</row>
    <row r="46" spans="1:13" ht="15" x14ac:dyDescent="0.25">
      <c r="A46"/>
      <c r="B46" s="39" t="s">
        <v>32</v>
      </c>
      <c r="C46" s="39"/>
      <c r="D46" s="39"/>
      <c r="E46" s="39"/>
      <c r="F46" s="39"/>
      <c r="G46" s="40"/>
      <c r="H46" s="40"/>
      <c r="I46" s="40" t="s">
        <v>33</v>
      </c>
      <c r="J46" s="41"/>
      <c r="K46" s="41"/>
      <c r="L46" s="41"/>
    </row>
    <row r="47" spans="1:13" ht="15.75" x14ac:dyDescent="0.25">
      <c r="A47"/>
      <c r="B47" s="42"/>
      <c r="C47" s="43"/>
      <c r="D47" s="44"/>
      <c r="E47" s="45"/>
      <c r="F47" s="46"/>
      <c r="G47" s="47"/>
      <c r="H47" s="48"/>
      <c r="I47" s="49"/>
      <c r="J47" s="50"/>
      <c r="K47" s="42"/>
      <c r="L47" s="51"/>
    </row>
    <row r="48" spans="1:13" ht="15.75" x14ac:dyDescent="0.25">
      <c r="A48"/>
      <c r="B48" s="39" t="s">
        <v>34</v>
      </c>
      <c r="C48" s="38"/>
      <c r="D48"/>
      <c r="E48" s="52"/>
      <c r="F48"/>
      <c r="G48" s="53"/>
      <c r="H48" s="54"/>
      <c r="I48" s="39" t="s">
        <v>24</v>
      </c>
      <c r="J48" s="50"/>
      <c r="K48" s="55"/>
      <c r="L48" s="56"/>
    </row>
    <row r="49" spans="1:12" ht="15" x14ac:dyDescent="0.25">
      <c r="A49"/>
      <c r="B49" s="43"/>
      <c r="C49" s="38"/>
      <c r="D49" s="44"/>
      <c r="E49" s="57"/>
      <c r="F49" s="48"/>
      <c r="G49" s="47"/>
      <c r="H49" s="58"/>
      <c r="I49" s="47"/>
      <c r="J49" s="59"/>
      <c r="K49" s="60"/>
      <c r="L49" s="61"/>
    </row>
    <row r="50" spans="1:12" ht="15" x14ac:dyDescent="0.25">
      <c r="A50"/>
      <c r="B50" s="39" t="s">
        <v>37</v>
      </c>
      <c r="C50" s="38"/>
      <c r="D50" s="44"/>
      <c r="E50" s="99"/>
      <c r="F50" s="99"/>
      <c r="G50" s="53"/>
      <c r="H50" s="54"/>
      <c r="I50" s="39" t="s">
        <v>28</v>
      </c>
      <c r="J50"/>
      <c r="K50"/>
      <c r="L50" s="62"/>
    </row>
    <row r="51" spans="1:12" ht="15" x14ac:dyDescent="0.25">
      <c r="A51"/>
      <c r="B51" s="43"/>
      <c r="C51" s="38"/>
      <c r="D51" s="44"/>
      <c r="E51" s="57"/>
      <c r="F51" s="48"/>
      <c r="G51" s="47"/>
      <c r="H51" s="58"/>
      <c r="I51" s="47"/>
      <c r="J51"/>
      <c r="K51"/>
      <c r="L51" s="62"/>
    </row>
    <row r="52" spans="1:12" ht="15" x14ac:dyDescent="0.25">
      <c r="A52"/>
      <c r="B52" s="39" t="s">
        <v>35</v>
      </c>
      <c r="C52" s="38"/>
      <c r="D52"/>
      <c r="E52" s="52"/>
      <c r="F52"/>
      <c r="G52" s="53"/>
      <c r="H52" s="54"/>
      <c r="I52" s="39" t="s">
        <v>36</v>
      </c>
      <c r="J52"/>
      <c r="K52"/>
      <c r="L52" s="62"/>
    </row>
    <row r="53" spans="1:12" ht="15" x14ac:dyDescent="0.25">
      <c r="A53"/>
      <c r="B53" s="63"/>
      <c r="C53" s="38"/>
      <c r="D53" s="48"/>
      <c r="E53" s="57"/>
      <c r="F53" s="48"/>
      <c r="G53" s="48"/>
      <c r="H53" s="58"/>
      <c r="I53" s="48"/>
      <c r="J53"/>
      <c r="K53"/>
      <c r="L53" s="62"/>
    </row>
    <row r="54" spans="1:12" ht="15" x14ac:dyDescent="0.25">
      <c r="A54"/>
      <c r="B54" s="39" t="s">
        <v>43</v>
      </c>
      <c r="C54" s="38"/>
      <c r="D54" s="44"/>
      <c r="E54" s="99"/>
      <c r="F54" s="99"/>
      <c r="G54" s="53"/>
      <c r="H54" s="64"/>
      <c r="I54" s="39" t="s">
        <v>45</v>
      </c>
      <c r="J54"/>
      <c r="K54"/>
      <c r="L54" s="62"/>
    </row>
    <row r="55" spans="1:12" ht="15" x14ac:dyDescent="0.25">
      <c r="A55" s="36"/>
      <c r="B55" s="37"/>
      <c r="C55" s="38"/>
      <c r="D55" s="36"/>
      <c r="E55" s="34"/>
      <c r="F55" s="34"/>
      <c r="G55" s="34"/>
      <c r="H55" s="34"/>
      <c r="I55" s="34"/>
      <c r="J55" s="34"/>
      <c r="K55" s="34"/>
      <c r="L55" s="34"/>
    </row>
    <row r="56" spans="1:12" ht="15" x14ac:dyDescent="0.25">
      <c r="B56" s="39" t="s">
        <v>44</v>
      </c>
      <c r="G56" s="53"/>
      <c r="H56" s="64"/>
      <c r="I56" s="39" t="s">
        <v>46</v>
      </c>
    </row>
  </sheetData>
  <mergeCells count="21">
    <mergeCell ref="A16:L16"/>
    <mergeCell ref="A33:L33"/>
    <mergeCell ref="A45:L45"/>
    <mergeCell ref="A44:L44"/>
    <mergeCell ref="E50:F50"/>
    <mergeCell ref="E54:F54"/>
    <mergeCell ref="A8:L8"/>
    <mergeCell ref="A17:L17"/>
    <mergeCell ref="A39:D39"/>
    <mergeCell ref="A24:L24"/>
    <mergeCell ref="A9:L9"/>
    <mergeCell ref="I13:L13"/>
    <mergeCell ref="A11:L11"/>
    <mergeCell ref="A12:L12"/>
    <mergeCell ref="A13:A14"/>
    <mergeCell ref="E13:H13"/>
    <mergeCell ref="B13:B14"/>
    <mergeCell ref="C13:D13"/>
    <mergeCell ref="A27:L27"/>
    <mergeCell ref="A30:L30"/>
    <mergeCell ref="A10:L10"/>
  </mergeCells>
  <phoneticPr fontId="1" type="noConversion"/>
  <printOptions horizontalCentered="1"/>
  <pageMargins left="0" right="0" top="0.78740157480314965" bottom="0.31496062992125984" header="0.19685039370078741" footer="0.19685039370078741"/>
  <pageSetup paperSize="9" scale="83" fitToHeight="2" orientation="landscape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view="pageBreakPreview" topLeftCell="A28" zoomScaleNormal="100" zoomScaleSheetLayoutView="100" workbookViewId="0">
      <selection activeCell="K25" sqref="K25"/>
    </sheetView>
  </sheetViews>
  <sheetFormatPr defaultColWidth="9.140625" defaultRowHeight="12.75" outlineLevelRow="2" x14ac:dyDescent="0.2"/>
  <cols>
    <col min="1" max="1" width="4.85546875" style="3" customWidth="1"/>
    <col min="2" max="2" width="57.7109375" style="4" customWidth="1"/>
    <col min="3" max="3" width="8.7109375" style="5" customWidth="1"/>
    <col min="4" max="4" width="10.42578125" style="3" customWidth="1"/>
    <col min="5" max="5" width="13" style="1" customWidth="1"/>
    <col min="6" max="6" width="6" style="1" customWidth="1"/>
    <col min="7" max="7" width="8.140625" style="1" customWidth="1"/>
    <col min="8" max="8" width="11.85546875" style="1" customWidth="1"/>
    <col min="9" max="9" width="18.140625" style="1" customWidth="1"/>
    <col min="10" max="10" width="8.5703125" style="1" customWidth="1"/>
    <col min="11" max="11" width="9.140625" style="10" customWidth="1"/>
    <col min="12" max="12" width="11.28515625" style="1" customWidth="1"/>
    <col min="13" max="13" width="44.5703125" style="1" customWidth="1"/>
    <col min="14" max="16384" width="9.140625" style="1"/>
  </cols>
  <sheetData>
    <row r="1" spans="1:17" ht="15.75" x14ac:dyDescent="0.25">
      <c r="I1" s="31"/>
      <c r="J1" s="31"/>
      <c r="K1" s="31"/>
      <c r="L1" s="90" t="s">
        <v>85</v>
      </c>
    </row>
    <row r="2" spans="1:17" s="21" customFormat="1" ht="15.75" outlineLevel="2" x14ac:dyDescent="0.25">
      <c r="A2" s="16"/>
      <c r="B2" s="17"/>
      <c r="C2" s="18"/>
      <c r="D2" s="19"/>
      <c r="E2" s="20"/>
      <c r="F2" s="14"/>
      <c r="G2" s="14"/>
      <c r="H2" s="14"/>
      <c r="I2" s="31"/>
      <c r="J2" s="31"/>
      <c r="K2" s="31"/>
      <c r="L2" s="90" t="s">
        <v>86</v>
      </c>
      <c r="M2" s="14"/>
    </row>
    <row r="3" spans="1:17" s="21" customFormat="1" ht="15.75" outlineLevel="1" x14ac:dyDescent="0.25">
      <c r="A3" s="15"/>
      <c r="B3" s="16"/>
      <c r="C3" s="18"/>
      <c r="D3" s="19"/>
      <c r="E3" s="20"/>
      <c r="F3" s="14"/>
      <c r="G3" s="14"/>
      <c r="H3" s="14"/>
      <c r="I3" s="31"/>
      <c r="J3" s="31"/>
      <c r="K3" s="31"/>
      <c r="L3" s="91" t="s">
        <v>87</v>
      </c>
      <c r="M3" s="14"/>
    </row>
    <row r="4" spans="1:17" s="21" customFormat="1" ht="15.75" outlineLevel="1" x14ac:dyDescent="0.25">
      <c r="A4" s="15"/>
      <c r="B4" s="16"/>
      <c r="C4" s="18"/>
      <c r="D4" s="19"/>
      <c r="E4" s="20"/>
      <c r="F4" s="14"/>
      <c r="G4" s="14"/>
      <c r="H4" s="14"/>
      <c r="I4" s="34"/>
      <c r="J4" s="35"/>
      <c r="K4" s="35"/>
      <c r="L4" s="91" t="s">
        <v>88</v>
      </c>
      <c r="M4" s="14"/>
    </row>
    <row r="5" spans="1:17" s="21" customFormat="1" ht="15.75" outlineLevel="1" x14ac:dyDescent="0.25">
      <c r="A5" s="15"/>
      <c r="B5" s="16"/>
      <c r="C5" s="18"/>
      <c r="D5" s="19"/>
      <c r="E5" s="20"/>
      <c r="F5" s="14"/>
      <c r="G5" s="14"/>
      <c r="H5" s="14"/>
      <c r="I5" s="14"/>
      <c r="J5" s="14"/>
      <c r="K5" s="22"/>
      <c r="L5" s="90" t="s">
        <v>89</v>
      </c>
      <c r="M5" s="14"/>
    </row>
    <row r="6" spans="1:17" s="21" customFormat="1" outlineLevel="1" x14ac:dyDescent="0.2">
      <c r="A6" s="15"/>
      <c r="B6" s="17"/>
      <c r="C6" s="25"/>
      <c r="D6" s="26"/>
      <c r="E6" s="27"/>
      <c r="F6" s="28"/>
      <c r="G6" s="28"/>
      <c r="H6" s="28"/>
      <c r="I6" s="28"/>
      <c r="J6" s="28"/>
      <c r="K6" s="28"/>
      <c r="L6" s="23"/>
      <c r="M6" s="14"/>
    </row>
    <row r="7" spans="1:17" ht="15" x14ac:dyDescent="0.25">
      <c r="A7" s="100" t="s">
        <v>41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N7" s="2"/>
      <c r="O7" s="2"/>
      <c r="P7" s="2"/>
      <c r="Q7" s="2"/>
    </row>
    <row r="8" spans="1:17" ht="15" x14ac:dyDescent="0.2">
      <c r="A8" s="106" t="s">
        <v>93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7" ht="31.5" customHeight="1" x14ac:dyDescent="0.2">
      <c r="A9" s="115" t="s">
        <v>39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17" ht="14.25" x14ac:dyDescent="0.2">
      <c r="A10" s="110" t="s">
        <v>40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89"/>
    </row>
    <row r="11" spans="1:17" x14ac:dyDescent="0.2">
      <c r="A11" s="111" t="s">
        <v>10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17" x14ac:dyDescent="0.2">
      <c r="A12" s="113" t="s">
        <v>2</v>
      </c>
      <c r="B12" s="113" t="s">
        <v>3</v>
      </c>
      <c r="C12" s="107" t="s">
        <v>4</v>
      </c>
      <c r="D12" s="109"/>
      <c r="E12" s="107" t="s">
        <v>5</v>
      </c>
      <c r="F12" s="108"/>
      <c r="G12" s="108"/>
      <c r="H12" s="109"/>
      <c r="I12" s="107" t="s">
        <v>6</v>
      </c>
      <c r="J12" s="108"/>
      <c r="K12" s="108"/>
      <c r="L12" s="109"/>
    </row>
    <row r="13" spans="1:17" ht="67.5" x14ac:dyDescent="0.2">
      <c r="A13" s="114"/>
      <c r="B13" s="114"/>
      <c r="C13" s="8" t="s">
        <v>1</v>
      </c>
      <c r="D13" s="8" t="s">
        <v>7</v>
      </c>
      <c r="E13" s="12" t="s">
        <v>53</v>
      </c>
      <c r="F13" s="8" t="s">
        <v>1</v>
      </c>
      <c r="G13" s="8" t="s">
        <v>7</v>
      </c>
      <c r="H13" s="67" t="s">
        <v>8</v>
      </c>
      <c r="I13" s="8" t="s">
        <v>0</v>
      </c>
      <c r="J13" s="8" t="s">
        <v>1</v>
      </c>
      <c r="K13" s="8" t="s">
        <v>7</v>
      </c>
      <c r="L13" s="8" t="s">
        <v>9</v>
      </c>
    </row>
    <row r="14" spans="1:17" s="13" customFormat="1" ht="12" outlineLevel="1" x14ac:dyDescent="0.2">
      <c r="A14" s="11">
        <v>1</v>
      </c>
      <c r="B14" s="12">
        <v>2</v>
      </c>
      <c r="C14" s="12">
        <v>3</v>
      </c>
      <c r="D14" s="11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7" s="13" customFormat="1" ht="15" outlineLevel="1" x14ac:dyDescent="0.2">
      <c r="A15" s="117" t="s">
        <v>92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9"/>
    </row>
    <row r="16" spans="1:17" ht="12.75" customHeight="1" outlineLevel="1" x14ac:dyDescent="0.2">
      <c r="A16" s="101" t="s">
        <v>62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3"/>
    </row>
    <row r="17" spans="1:14" ht="38.25" outlineLevel="1" x14ac:dyDescent="0.2">
      <c r="A17" s="29">
        <v>1</v>
      </c>
      <c r="B17" s="82" t="s">
        <v>47</v>
      </c>
      <c r="C17" s="9" t="s">
        <v>14</v>
      </c>
      <c r="D17" s="66">
        <f>D19*4</f>
        <v>157.63999999999999</v>
      </c>
      <c r="E17" s="6"/>
      <c r="F17" s="6"/>
      <c r="G17" s="6"/>
      <c r="H17" s="6"/>
      <c r="I17" s="6"/>
      <c r="J17" s="6"/>
      <c r="K17" s="6"/>
      <c r="L17" s="6"/>
      <c r="M17" s="3"/>
    </row>
    <row r="18" spans="1:14" ht="41.25" customHeight="1" outlineLevel="1" x14ac:dyDescent="0.2">
      <c r="A18" s="29">
        <v>2</v>
      </c>
      <c r="B18" s="82" t="s">
        <v>75</v>
      </c>
      <c r="C18" s="9" t="s">
        <v>94</v>
      </c>
      <c r="D18" s="74" t="s">
        <v>95</v>
      </c>
      <c r="E18" s="9" t="s">
        <v>76</v>
      </c>
      <c r="F18" s="9" t="s">
        <v>12</v>
      </c>
      <c r="G18" s="75">
        <f>2.1*3.54</f>
        <v>7.4340000000000002</v>
      </c>
      <c r="H18" s="9" t="s">
        <v>23</v>
      </c>
      <c r="I18" s="6"/>
      <c r="J18" s="6"/>
      <c r="K18" s="6"/>
      <c r="L18" s="6"/>
      <c r="M18" s="98" t="s">
        <v>16</v>
      </c>
      <c r="N18" s="97">
        <f>D27+D30</f>
        <v>39.409999999999997</v>
      </c>
    </row>
    <row r="19" spans="1:14" ht="27.75" customHeight="1" outlineLevel="1" x14ac:dyDescent="0.2">
      <c r="A19" s="29">
        <v>3</v>
      </c>
      <c r="B19" s="82" t="s">
        <v>15</v>
      </c>
      <c r="C19" s="9" t="s">
        <v>16</v>
      </c>
      <c r="D19" s="92">
        <f>D30+D27</f>
        <v>39.409999999999997</v>
      </c>
      <c r="E19" s="6"/>
      <c r="F19" s="6"/>
      <c r="G19" s="6"/>
      <c r="H19" s="6"/>
      <c r="I19" s="6"/>
      <c r="J19" s="6"/>
      <c r="K19" s="6"/>
      <c r="L19" s="6"/>
      <c r="M19" s="3"/>
    </row>
    <row r="20" spans="1:14" ht="19.5" customHeight="1" outlineLevel="1" x14ac:dyDescent="0.2">
      <c r="A20" s="29">
        <v>4</v>
      </c>
      <c r="B20" s="82" t="s">
        <v>17</v>
      </c>
      <c r="C20" s="9" t="s">
        <v>16</v>
      </c>
      <c r="D20" s="92">
        <f>D19</f>
        <v>39.409999999999997</v>
      </c>
      <c r="E20" s="6"/>
      <c r="F20" s="6"/>
      <c r="G20" s="6"/>
      <c r="H20" s="6"/>
      <c r="I20" s="6"/>
      <c r="J20" s="6"/>
      <c r="K20" s="6"/>
      <c r="L20" s="6"/>
      <c r="M20" s="3"/>
    </row>
    <row r="21" spans="1:14" ht="38.25" outlineLevel="1" x14ac:dyDescent="0.2">
      <c r="A21" s="29">
        <v>5</v>
      </c>
      <c r="B21" s="82" t="s">
        <v>18</v>
      </c>
      <c r="C21" s="9" t="s">
        <v>16</v>
      </c>
      <c r="D21" s="66">
        <f>0.02</f>
        <v>0.02</v>
      </c>
      <c r="E21" s="6"/>
      <c r="F21" s="6"/>
      <c r="G21" s="6"/>
      <c r="H21" s="6"/>
      <c r="I21" s="9" t="s">
        <v>58</v>
      </c>
      <c r="J21" s="9" t="s">
        <v>38</v>
      </c>
      <c r="K21" s="9" t="s">
        <v>48</v>
      </c>
      <c r="L21" s="9" t="s">
        <v>27</v>
      </c>
      <c r="M21" s="3"/>
    </row>
    <row r="22" spans="1:14" ht="41.25" customHeight="1" outlineLevel="1" x14ac:dyDescent="0.2">
      <c r="A22" s="73">
        <v>6</v>
      </c>
      <c r="B22" s="82" t="s">
        <v>73</v>
      </c>
      <c r="C22" s="7" t="s">
        <v>16</v>
      </c>
      <c r="D22" s="74">
        <f>D21</f>
        <v>0.02</v>
      </c>
      <c r="E22" s="82"/>
      <c r="F22" s="9"/>
      <c r="G22" s="72"/>
      <c r="H22" s="7"/>
      <c r="I22" s="9" t="s">
        <v>72</v>
      </c>
      <c r="J22" s="7" t="s">
        <v>38</v>
      </c>
      <c r="K22" s="72">
        <f>1.5*2*D22</f>
        <v>0.06</v>
      </c>
      <c r="L22" s="9" t="s">
        <v>57</v>
      </c>
      <c r="M22" s="3"/>
    </row>
    <row r="23" spans="1:14" ht="15" customHeight="1" outlineLevel="1" x14ac:dyDescent="0.2">
      <c r="A23" s="101" t="s">
        <v>25</v>
      </c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3"/>
      <c r="M23" s="3"/>
    </row>
    <row r="24" spans="1:14" ht="25.5" outlineLevel="1" x14ac:dyDescent="0.2">
      <c r="A24" s="29">
        <v>7</v>
      </c>
      <c r="B24" s="82" t="s">
        <v>49</v>
      </c>
      <c r="C24" s="9" t="s">
        <v>13</v>
      </c>
      <c r="D24" s="66">
        <v>3.5369999999999999</v>
      </c>
      <c r="E24" s="68"/>
      <c r="F24" s="68"/>
      <c r="G24" s="68"/>
      <c r="H24" s="68"/>
      <c r="I24" s="9" t="s">
        <v>54</v>
      </c>
      <c r="J24" s="3" t="s">
        <v>12</v>
      </c>
      <c r="K24" s="69">
        <f>1950*D24/1000</f>
        <v>6.8971499999999999</v>
      </c>
      <c r="L24" s="9" t="s">
        <v>27</v>
      </c>
      <c r="M24" s="3"/>
    </row>
    <row r="25" spans="1:14" ht="29.25" customHeight="1" outlineLevel="1" x14ac:dyDescent="0.2">
      <c r="A25" s="73">
        <v>8</v>
      </c>
      <c r="B25" s="76" t="s">
        <v>59</v>
      </c>
      <c r="C25" s="77" t="s">
        <v>12</v>
      </c>
      <c r="D25" s="79">
        <f>K24</f>
        <v>6.8971499999999999</v>
      </c>
      <c r="E25" s="77"/>
      <c r="F25" s="77"/>
      <c r="G25" s="77"/>
      <c r="H25" s="77"/>
      <c r="I25" s="82"/>
      <c r="J25" s="9"/>
      <c r="K25" s="74"/>
      <c r="L25" s="82"/>
      <c r="M25" s="3"/>
    </row>
    <row r="26" spans="1:14" ht="12.75" customHeight="1" outlineLevel="1" x14ac:dyDescent="0.2">
      <c r="A26" s="101" t="s">
        <v>26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3"/>
      <c r="M26" s="3"/>
    </row>
    <row r="27" spans="1:14" ht="25.5" outlineLevel="1" x14ac:dyDescent="0.2">
      <c r="A27" s="29">
        <v>9</v>
      </c>
      <c r="B27" s="82" t="s">
        <v>51</v>
      </c>
      <c r="C27" s="9" t="s">
        <v>16</v>
      </c>
      <c r="D27" s="85">
        <v>8.08</v>
      </c>
      <c r="E27" s="68"/>
      <c r="F27" s="68"/>
      <c r="G27" s="68"/>
      <c r="H27" s="68"/>
      <c r="I27" s="9"/>
      <c r="J27" s="9"/>
      <c r="K27" s="9"/>
      <c r="L27" s="9"/>
      <c r="M27" s="3"/>
    </row>
    <row r="28" spans="1:14" ht="41.25" customHeight="1" outlineLevel="1" x14ac:dyDescent="0.2">
      <c r="A28" s="29">
        <v>10</v>
      </c>
      <c r="B28" s="82" t="s">
        <v>65</v>
      </c>
      <c r="C28" s="9" t="s">
        <v>16</v>
      </c>
      <c r="D28" s="85">
        <f>D27</f>
        <v>8.08</v>
      </c>
      <c r="E28" s="68"/>
      <c r="F28" s="68"/>
      <c r="G28" s="68"/>
      <c r="H28" s="68"/>
      <c r="I28" s="9"/>
      <c r="J28" s="9"/>
      <c r="K28" s="9"/>
      <c r="L28" s="9"/>
      <c r="M28" s="3"/>
    </row>
    <row r="29" spans="1:14" ht="16.5" customHeight="1" outlineLevel="1" x14ac:dyDescent="0.2">
      <c r="A29" s="101" t="s">
        <v>50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3"/>
    </row>
    <row r="30" spans="1:14" ht="52.5" customHeight="1" outlineLevel="1" x14ac:dyDescent="0.2">
      <c r="A30" s="29">
        <v>11</v>
      </c>
      <c r="B30" s="82" t="s">
        <v>77</v>
      </c>
      <c r="C30" s="9" t="s">
        <v>16</v>
      </c>
      <c r="D30" s="85">
        <v>31.33</v>
      </c>
      <c r="E30" s="68"/>
      <c r="F30" s="68"/>
      <c r="G30" s="68"/>
      <c r="H30" s="68"/>
      <c r="I30" s="9"/>
      <c r="J30" s="9"/>
      <c r="K30" s="9"/>
      <c r="L30" s="9"/>
      <c r="M30" s="3"/>
    </row>
    <row r="31" spans="1:14" ht="12.75" customHeight="1" outlineLevel="1" x14ac:dyDescent="0.2">
      <c r="A31" s="101" t="s">
        <v>56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3"/>
      <c r="M31" s="3"/>
    </row>
    <row r="32" spans="1:14" outlineLevel="1" x14ac:dyDescent="0.2">
      <c r="A32" s="29">
        <v>12</v>
      </c>
      <c r="B32" s="82" t="s">
        <v>55</v>
      </c>
      <c r="C32" s="9" t="s">
        <v>16</v>
      </c>
      <c r="D32" s="93">
        <f>27*5*4-D19</f>
        <v>500.59000000000003</v>
      </c>
      <c r="E32" s="6"/>
      <c r="F32" s="6"/>
      <c r="G32" s="6"/>
      <c r="H32" s="6"/>
      <c r="I32" s="6"/>
      <c r="J32" s="6"/>
      <c r="K32" s="6"/>
      <c r="L32" s="6"/>
      <c r="M32" s="3"/>
    </row>
    <row r="33" spans="1:13" ht="38.25" outlineLevel="1" x14ac:dyDescent="0.2">
      <c r="A33" s="29">
        <v>13</v>
      </c>
      <c r="B33" s="82" t="s">
        <v>49</v>
      </c>
      <c r="C33" s="9" t="s">
        <v>13</v>
      </c>
      <c r="D33" s="94">
        <f>D35*0.01</f>
        <v>5.4</v>
      </c>
      <c r="E33" s="68"/>
      <c r="F33" s="68"/>
      <c r="G33" s="68"/>
      <c r="H33" s="68"/>
      <c r="I33" s="9" t="s">
        <v>60</v>
      </c>
      <c r="J33" s="3" t="s">
        <v>12</v>
      </c>
      <c r="K33" s="69">
        <f>1.5*10*D35/1000</f>
        <v>8.1</v>
      </c>
      <c r="L33" s="9" t="s">
        <v>27</v>
      </c>
      <c r="M33" s="3"/>
    </row>
    <row r="34" spans="1:13" ht="25.5" outlineLevel="1" x14ac:dyDescent="0.2">
      <c r="A34" s="29">
        <v>14</v>
      </c>
      <c r="B34" s="76" t="s">
        <v>59</v>
      </c>
      <c r="C34" s="77" t="s">
        <v>12</v>
      </c>
      <c r="D34" s="95">
        <f>K33</f>
        <v>8.1</v>
      </c>
      <c r="E34" s="77"/>
      <c r="F34" s="77"/>
      <c r="G34" s="77"/>
      <c r="H34" s="77"/>
      <c r="I34" s="82"/>
      <c r="J34" s="9"/>
      <c r="K34" s="74"/>
      <c r="L34" s="82"/>
      <c r="M34" s="3"/>
    </row>
    <row r="35" spans="1:13" ht="25.5" outlineLevel="1" x14ac:dyDescent="0.2">
      <c r="A35" s="29">
        <v>15</v>
      </c>
      <c r="B35" s="82" t="s">
        <v>74</v>
      </c>
      <c r="C35" s="9" t="s">
        <v>16</v>
      </c>
      <c r="D35" s="93">
        <f>(27*5)*4</f>
        <v>540</v>
      </c>
      <c r="E35" s="6"/>
      <c r="F35" s="6"/>
      <c r="G35" s="6"/>
      <c r="H35" s="6"/>
      <c r="I35" s="9"/>
      <c r="J35" s="8"/>
      <c r="K35" s="8"/>
      <c r="L35" s="8"/>
      <c r="M35" s="3"/>
    </row>
    <row r="36" spans="1:13" ht="38.25" outlineLevel="1" x14ac:dyDescent="0.2">
      <c r="A36" s="29">
        <v>16</v>
      </c>
      <c r="B36" s="82" t="s">
        <v>61</v>
      </c>
      <c r="C36" s="9" t="s">
        <v>16</v>
      </c>
      <c r="D36" s="93">
        <f>D35</f>
        <v>540</v>
      </c>
      <c r="E36" s="6"/>
      <c r="F36" s="6"/>
      <c r="G36" s="6"/>
      <c r="H36" s="6"/>
      <c r="I36" s="9" t="s">
        <v>67</v>
      </c>
      <c r="J36" s="9" t="s">
        <v>12</v>
      </c>
      <c r="K36" s="69">
        <f>D36*0.15*3/1000</f>
        <v>0.24299999999999999</v>
      </c>
      <c r="L36" s="9" t="s">
        <v>27</v>
      </c>
      <c r="M36" s="3"/>
    </row>
    <row r="37" spans="1:13" outlineLevel="1" x14ac:dyDescent="0.2">
      <c r="A37" s="104" t="s">
        <v>19</v>
      </c>
      <c r="B37" s="105"/>
      <c r="C37" s="105"/>
      <c r="D37" s="105"/>
      <c r="E37" s="6"/>
      <c r="F37" s="6"/>
      <c r="G37" s="6"/>
      <c r="H37" s="6"/>
      <c r="I37" s="6"/>
      <c r="J37" s="6"/>
      <c r="K37" s="6"/>
      <c r="L37" s="6"/>
      <c r="M37" s="3"/>
    </row>
    <row r="38" spans="1:13" ht="25.5" outlineLevel="1" x14ac:dyDescent="0.2">
      <c r="A38" s="29">
        <v>17</v>
      </c>
      <c r="B38" s="88" t="s">
        <v>91</v>
      </c>
      <c r="C38" s="9" t="s">
        <v>70</v>
      </c>
      <c r="D38" s="9">
        <f>11*4</f>
        <v>44</v>
      </c>
      <c r="E38" s="6"/>
      <c r="F38" s="6"/>
      <c r="G38" s="6"/>
      <c r="H38" s="6"/>
      <c r="I38" s="9" t="s">
        <v>78</v>
      </c>
      <c r="J38" s="9" t="s">
        <v>70</v>
      </c>
      <c r="K38" s="9">
        <f>D38</f>
        <v>44</v>
      </c>
      <c r="L38" s="9" t="s">
        <v>27</v>
      </c>
      <c r="M38" s="3"/>
    </row>
    <row r="39" spans="1:13" outlineLevel="1" x14ac:dyDescent="0.2">
      <c r="A39" s="29">
        <v>18</v>
      </c>
      <c r="B39" s="82" t="s">
        <v>79</v>
      </c>
      <c r="C39" s="9" t="s">
        <v>70</v>
      </c>
      <c r="D39" s="81">
        <f>(27/6+1)*4</f>
        <v>22</v>
      </c>
      <c r="E39" s="6"/>
      <c r="F39" s="6"/>
      <c r="G39" s="6"/>
      <c r="H39" s="6"/>
      <c r="K39" s="1"/>
      <c r="M39" s="3"/>
    </row>
    <row r="40" spans="1:13" outlineLevel="1" x14ac:dyDescent="0.2">
      <c r="A40" s="29">
        <v>19</v>
      </c>
      <c r="B40" s="87" t="s">
        <v>80</v>
      </c>
      <c r="C40" s="9" t="s">
        <v>70</v>
      </c>
      <c r="D40" s="81">
        <f>(27/6+1)*4</f>
        <v>22</v>
      </c>
      <c r="E40" s="6"/>
      <c r="F40" s="6"/>
      <c r="G40" s="6"/>
      <c r="H40" s="6"/>
      <c r="I40" s="9"/>
      <c r="J40" s="9"/>
      <c r="K40" s="9"/>
      <c r="L40" s="9"/>
      <c r="M40" s="3"/>
    </row>
    <row r="41" spans="1:13" ht="16.5" customHeight="1" outlineLevel="1" x14ac:dyDescent="0.2">
      <c r="A41" s="29">
        <v>20</v>
      </c>
      <c r="B41" s="82" t="s">
        <v>20</v>
      </c>
      <c r="C41" s="9" t="s">
        <v>12</v>
      </c>
      <c r="D41" s="84">
        <f>G18</f>
        <v>7.4340000000000002</v>
      </c>
      <c r="E41" s="6"/>
      <c r="F41" s="6"/>
      <c r="G41" s="6"/>
      <c r="H41" s="6"/>
      <c r="I41" s="6"/>
      <c r="J41" s="6"/>
      <c r="K41" s="6"/>
      <c r="L41" s="6"/>
      <c r="M41" s="3"/>
    </row>
    <row r="42" spans="1:13" ht="25.5" x14ac:dyDescent="0.2">
      <c r="A42" s="29">
        <v>21</v>
      </c>
      <c r="B42" s="82" t="s">
        <v>21</v>
      </c>
      <c r="C42" s="9" t="s">
        <v>12</v>
      </c>
      <c r="D42" s="83">
        <f>D41</f>
        <v>7.4340000000000002</v>
      </c>
      <c r="E42" s="6"/>
      <c r="F42" s="6"/>
      <c r="G42" s="6"/>
      <c r="H42" s="6"/>
      <c r="I42" s="6"/>
      <c r="J42" s="6"/>
      <c r="K42" s="6"/>
      <c r="L42" s="6"/>
      <c r="M42" s="3"/>
    </row>
    <row r="43" spans="1:13" ht="27.75" customHeight="1" x14ac:dyDescent="0.2">
      <c r="A43" s="29">
        <v>22</v>
      </c>
      <c r="B43" s="82" t="s">
        <v>52</v>
      </c>
      <c r="C43" s="9" t="s">
        <v>12</v>
      </c>
      <c r="D43" s="83">
        <f>D42</f>
        <v>7.4340000000000002</v>
      </c>
      <c r="E43" s="6"/>
      <c r="F43" s="6"/>
      <c r="G43" s="6"/>
      <c r="H43" s="6"/>
      <c r="I43" s="6"/>
      <c r="J43" s="6"/>
      <c r="K43" s="6"/>
      <c r="L43" s="6"/>
      <c r="M43" s="3"/>
    </row>
    <row r="44" spans="1:13" ht="69" customHeight="1" x14ac:dyDescent="0.2">
      <c r="A44" s="120" t="s">
        <v>81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3" x14ac:dyDescent="0.2">
      <c r="A45" s="104" t="s">
        <v>90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</row>
    <row r="46" spans="1:13" ht="15" x14ac:dyDescent="0.25">
      <c r="A46"/>
      <c r="B46" s="39" t="s">
        <v>32</v>
      </c>
      <c r="C46" s="39"/>
      <c r="D46" s="39"/>
      <c r="E46" s="39"/>
      <c r="F46" s="39"/>
      <c r="G46" s="40"/>
      <c r="H46" s="40"/>
      <c r="I46" s="40" t="s">
        <v>33</v>
      </c>
      <c r="J46" s="41"/>
      <c r="K46" s="41"/>
      <c r="L46" s="41"/>
    </row>
    <row r="47" spans="1:13" ht="15.75" x14ac:dyDescent="0.25">
      <c r="A47"/>
      <c r="B47" s="42"/>
      <c r="C47" s="43"/>
      <c r="D47" s="44"/>
      <c r="E47" s="45"/>
      <c r="F47" s="46"/>
      <c r="G47" s="47"/>
      <c r="H47" s="48"/>
      <c r="I47" s="49"/>
      <c r="J47" s="50"/>
      <c r="K47" s="42"/>
      <c r="L47" s="51"/>
    </row>
    <row r="48" spans="1:13" ht="15.75" x14ac:dyDescent="0.25">
      <c r="A48"/>
      <c r="B48" s="39" t="s">
        <v>34</v>
      </c>
      <c r="C48" s="38"/>
      <c r="D48" s="96"/>
      <c r="E48" s="52"/>
      <c r="F48"/>
      <c r="G48" s="53"/>
      <c r="H48" s="54"/>
      <c r="I48" s="39" t="s">
        <v>24</v>
      </c>
      <c r="J48" s="50"/>
      <c r="K48" s="55"/>
      <c r="L48" s="56"/>
    </row>
    <row r="49" spans="1:12" ht="15" x14ac:dyDescent="0.25">
      <c r="A49"/>
      <c r="B49" s="43"/>
      <c r="C49" s="38"/>
      <c r="D49" s="44"/>
      <c r="E49" s="57"/>
      <c r="F49" s="48"/>
      <c r="G49" s="47"/>
      <c r="H49" s="58"/>
      <c r="I49" s="47"/>
      <c r="J49" s="59"/>
      <c r="K49" s="60"/>
      <c r="L49" s="61"/>
    </row>
    <row r="50" spans="1:12" ht="15" x14ac:dyDescent="0.25">
      <c r="A50"/>
      <c r="B50" s="39" t="s">
        <v>37</v>
      </c>
      <c r="C50" s="38"/>
      <c r="D50" s="44"/>
      <c r="E50" s="99"/>
      <c r="F50" s="99"/>
      <c r="G50" s="53"/>
      <c r="H50" s="54"/>
      <c r="I50" s="39" t="s">
        <v>28</v>
      </c>
      <c r="J50"/>
      <c r="K50"/>
      <c r="L50" s="62"/>
    </row>
    <row r="51" spans="1:12" ht="15" x14ac:dyDescent="0.25">
      <c r="A51"/>
      <c r="B51" s="43"/>
      <c r="C51" s="38"/>
      <c r="D51" s="44"/>
      <c r="E51" s="57"/>
      <c r="F51" s="48"/>
      <c r="G51" s="47"/>
      <c r="H51" s="58"/>
      <c r="I51" s="47"/>
      <c r="J51"/>
      <c r="K51"/>
      <c r="L51" s="62"/>
    </row>
    <row r="52" spans="1:12" ht="15" x14ac:dyDescent="0.25">
      <c r="A52"/>
      <c r="B52" s="39" t="s">
        <v>35</v>
      </c>
      <c r="C52" s="38"/>
      <c r="D52" s="96"/>
      <c r="E52" s="52"/>
      <c r="F52"/>
      <c r="G52" s="53"/>
      <c r="H52" s="54"/>
      <c r="I52" s="39" t="s">
        <v>36</v>
      </c>
      <c r="J52"/>
      <c r="K52"/>
      <c r="L52" s="62"/>
    </row>
    <row r="53" spans="1:12" ht="15" x14ac:dyDescent="0.25">
      <c r="A53"/>
      <c r="B53" s="63"/>
      <c r="C53" s="38"/>
      <c r="D53" s="48"/>
      <c r="E53" s="57"/>
      <c r="F53" s="48"/>
      <c r="G53" s="48"/>
      <c r="H53" s="58"/>
      <c r="I53" s="48"/>
      <c r="J53"/>
      <c r="K53"/>
      <c r="L53" s="62"/>
    </row>
    <row r="54" spans="1:12" ht="15" x14ac:dyDescent="0.25">
      <c r="A54"/>
      <c r="B54" s="39" t="s">
        <v>83</v>
      </c>
      <c r="C54" s="38"/>
      <c r="D54" s="44"/>
      <c r="E54" s="99"/>
      <c r="F54" s="99"/>
      <c r="G54" s="53"/>
      <c r="H54" s="64"/>
      <c r="I54" s="39" t="s">
        <v>84</v>
      </c>
      <c r="J54"/>
      <c r="K54"/>
      <c r="L54" s="62"/>
    </row>
    <row r="55" spans="1:12" ht="15" x14ac:dyDescent="0.25">
      <c r="A55" s="36"/>
      <c r="B55" s="37"/>
      <c r="C55" s="38"/>
      <c r="D55" s="36"/>
      <c r="E55" s="34"/>
      <c r="F55" s="34"/>
      <c r="G55" s="34"/>
      <c r="H55" s="34"/>
      <c r="I55" s="34"/>
      <c r="J55" s="34"/>
      <c r="K55" s="34"/>
      <c r="L55" s="34"/>
    </row>
    <row r="57" spans="1:12" x14ac:dyDescent="0.2">
      <c r="D57" s="3" t="s">
        <v>82</v>
      </c>
    </row>
  </sheetData>
  <mergeCells count="21">
    <mergeCell ref="A37:D37"/>
    <mergeCell ref="A44:L44"/>
    <mergeCell ref="A45:L45"/>
    <mergeCell ref="E50:F50"/>
    <mergeCell ref="E54:F54"/>
    <mergeCell ref="A31:L31"/>
    <mergeCell ref="A7:L7"/>
    <mergeCell ref="A8:L8"/>
    <mergeCell ref="A9:L9"/>
    <mergeCell ref="A10:L10"/>
    <mergeCell ref="A11:L11"/>
    <mergeCell ref="A12:A13"/>
    <mergeCell ref="B12:B13"/>
    <mergeCell ref="C12:D12"/>
    <mergeCell ref="E12:H12"/>
    <mergeCell ref="I12:L12"/>
    <mergeCell ref="A15:L15"/>
    <mergeCell ref="A16:L16"/>
    <mergeCell ref="A23:L23"/>
    <mergeCell ref="A26:L26"/>
    <mergeCell ref="A29:L29"/>
  </mergeCells>
  <printOptions horizontalCentered="1"/>
  <pageMargins left="0.19685039370078741" right="0.15748031496062992" top="0.39370078740157483" bottom="0.39370078740157483" header="0.15748031496062992" footer="0.31496062992125984"/>
  <pageSetup paperSize="9" scale="87" fitToHeight="0" orientation="landscape" r:id="rId1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ВОР на одну секцию</vt:lpstr>
      <vt:lpstr>ВОР на 10 секций</vt:lpstr>
      <vt:lpstr>' ВОР на одну секцию'!Заголовки_для_печати</vt:lpstr>
      <vt:lpstr>' ВОР на одну секцию'!Область_печати</vt:lpstr>
      <vt:lpstr>'ВОР на 10 секций'!Область_печати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Г.М.</dc:creator>
  <cp:lastModifiedBy>Strekalovskaya Kristina</cp:lastModifiedBy>
  <cp:lastPrinted>2024-02-01T06:17:39Z</cp:lastPrinted>
  <dcterms:created xsi:type="dcterms:W3CDTF">2002-02-11T05:58:42Z</dcterms:created>
  <dcterms:modified xsi:type="dcterms:W3CDTF">2024-03-12T08:33:38Z</dcterms:modified>
</cp:coreProperties>
</file>